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lissa Labarre\Dropbox\CPG\MUNICIPAL AGGREGATION\_Massachusetts\_MA Quarterly Reporting\2021 Q4\"/>
    </mc:Choice>
  </mc:AlternateContent>
  <xr:revisionPtr revIDLastSave="0" documentId="13_ncr:1_{2D14691C-482B-4B17-BF87-D43B8B8C31D3}" xr6:coauthVersionLast="47" xr6:coauthVersionMax="47" xr10:uidLastSave="{00000000-0000-0000-0000-000000000000}"/>
  <bookViews>
    <workbookView xWindow="2868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Report'!$A$1:$C$64</definedName>
    <definedName name="_xlnm.Print_Area" localSheetId="2">'Buckland Detail'!$A$1:$AD$53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6" l="1"/>
  <c r="B5" i="6"/>
  <c r="B6" i="6"/>
  <c r="B7" i="6"/>
  <c r="B3" i="6"/>
  <c r="A4" i="6"/>
  <c r="A5" i="6"/>
  <c r="A6" i="6"/>
  <c r="A7" i="6"/>
  <c r="J28" i="7"/>
  <c r="K28" i="7"/>
  <c r="J29" i="7"/>
  <c r="K29" i="7"/>
  <c r="J30" i="7"/>
  <c r="K30" i="7"/>
  <c r="J31" i="7"/>
  <c r="K31" i="7"/>
  <c r="J32" i="7"/>
  <c r="K32" i="7"/>
  <c r="J33" i="7"/>
  <c r="K33" i="7"/>
  <c r="J34" i="7"/>
  <c r="K34" i="7"/>
  <c r="J35" i="7"/>
  <c r="K35" i="7"/>
  <c r="J36" i="7"/>
  <c r="K36" i="7"/>
  <c r="J7" i="7"/>
  <c r="K7" i="7"/>
  <c r="J8" i="7"/>
  <c r="K8" i="7"/>
  <c r="J9" i="7"/>
  <c r="K9" i="7"/>
  <c r="J10" i="7"/>
  <c r="K10" i="7"/>
  <c r="J11" i="7"/>
  <c r="K11" i="7"/>
  <c r="J12" i="7"/>
  <c r="K12" i="7"/>
  <c r="J13" i="7"/>
  <c r="K13" i="7"/>
  <c r="J14" i="7"/>
  <c r="K14" i="7"/>
  <c r="J15" i="7"/>
  <c r="K15" i="7"/>
  <c r="C47" i="7" l="1"/>
  <c r="D47" i="7"/>
  <c r="E47" i="7"/>
  <c r="F47" i="7"/>
  <c r="G47" i="7"/>
  <c r="H47" i="7"/>
  <c r="I47" i="7"/>
  <c r="C48" i="7"/>
  <c r="K48" i="7" s="1"/>
  <c r="D48" i="7"/>
  <c r="E48" i="7"/>
  <c r="F48" i="7"/>
  <c r="G48" i="7"/>
  <c r="H48" i="7"/>
  <c r="I48" i="7"/>
  <c r="B48" i="7"/>
  <c r="J48" i="7" s="1"/>
  <c r="B47" i="7"/>
  <c r="J47" i="7" l="1"/>
  <c r="K47" i="7"/>
  <c r="B37" i="6"/>
  <c r="E37" i="6" s="1"/>
  <c r="AD38" i="7"/>
  <c r="AB38" i="7"/>
  <c r="Y38" i="7"/>
  <c r="S38" i="7"/>
  <c r="V38" i="7"/>
  <c r="A43" i="7"/>
  <c r="A42" i="7" s="1"/>
  <c r="K38" i="7"/>
  <c r="J38" i="7"/>
  <c r="AD37" i="7"/>
  <c r="AB37" i="7"/>
  <c r="Y37" i="7"/>
  <c r="S37" i="7"/>
  <c r="V37" i="7"/>
  <c r="K37" i="7"/>
  <c r="J37" i="7"/>
  <c r="AD36" i="7"/>
  <c r="AB36" i="7"/>
  <c r="Y36" i="7"/>
  <c r="S36" i="7"/>
  <c r="V36" i="7"/>
  <c r="AD35" i="7"/>
  <c r="AB35" i="7"/>
  <c r="Y35" i="7"/>
  <c r="S35" i="7"/>
  <c r="V35" i="7"/>
  <c r="AD34" i="7"/>
  <c r="AB34" i="7"/>
  <c r="Y34" i="7"/>
  <c r="S34" i="7"/>
  <c r="V34" i="7"/>
  <c r="AD33" i="7"/>
  <c r="AB33" i="7"/>
  <c r="Y33" i="7"/>
  <c r="S33" i="7"/>
  <c r="V33" i="7"/>
  <c r="AD32" i="7"/>
  <c r="AB32" i="7"/>
  <c r="Y32" i="7"/>
  <c r="S32" i="7"/>
  <c r="V32" i="7"/>
  <c r="AD31" i="7"/>
  <c r="AB31" i="7"/>
  <c r="Y31" i="7"/>
  <c r="S31" i="7"/>
  <c r="V31" i="7"/>
  <c r="AD30" i="7"/>
  <c r="AB30" i="7"/>
  <c r="Y30" i="7"/>
  <c r="S30" i="7"/>
  <c r="V30" i="7"/>
  <c r="AD29" i="7"/>
  <c r="AB29" i="7"/>
  <c r="Y29" i="7"/>
  <c r="S29" i="7"/>
  <c r="V29" i="7"/>
  <c r="AD28" i="7"/>
  <c r="AB28" i="7"/>
  <c r="Y28" i="7"/>
  <c r="S28" i="7"/>
  <c r="V28" i="7"/>
  <c r="AD7" i="7"/>
  <c r="AB7" i="7"/>
  <c r="Y7" i="7"/>
  <c r="S7" i="7"/>
  <c r="V7" i="7"/>
  <c r="A22" i="7"/>
  <c r="A21" i="7" s="1"/>
  <c r="AD17" i="7"/>
  <c r="AB17" i="7"/>
  <c r="Y17" i="7"/>
  <c r="S17" i="7"/>
  <c r="V17" i="7"/>
  <c r="K17" i="7"/>
  <c r="J17" i="7"/>
  <c r="AD16" i="7"/>
  <c r="AB16" i="7"/>
  <c r="Y16" i="7"/>
  <c r="S16" i="7"/>
  <c r="V16" i="7"/>
  <c r="K16" i="7"/>
  <c r="J16" i="7"/>
  <c r="AD15" i="7"/>
  <c r="AB15" i="7"/>
  <c r="Y15" i="7"/>
  <c r="S15" i="7"/>
  <c r="V15" i="7"/>
  <c r="AD14" i="7"/>
  <c r="AB14" i="7"/>
  <c r="Y14" i="7"/>
  <c r="S14" i="7"/>
  <c r="V14" i="7"/>
  <c r="AD13" i="7"/>
  <c r="AB13" i="7"/>
  <c r="Y13" i="7"/>
  <c r="S13" i="7"/>
  <c r="V13" i="7"/>
  <c r="AD12" i="7"/>
  <c r="AB12" i="7"/>
  <c r="Y12" i="7"/>
  <c r="S12" i="7"/>
  <c r="V12" i="7"/>
  <c r="AD11" i="7"/>
  <c r="AB11" i="7"/>
  <c r="Y11" i="7"/>
  <c r="S11" i="7"/>
  <c r="V11" i="7"/>
  <c r="AD10" i="7"/>
  <c r="AB10" i="7"/>
  <c r="Y10" i="7"/>
  <c r="S10" i="7"/>
  <c r="V10" i="7"/>
  <c r="AD9" i="7"/>
  <c r="AB9" i="7"/>
  <c r="Y9" i="7"/>
  <c r="S9" i="7"/>
  <c r="V9" i="7"/>
  <c r="AD8" i="7"/>
  <c r="AB8" i="7"/>
  <c r="Y8" i="7"/>
  <c r="S8" i="7"/>
  <c r="V8" i="7"/>
  <c r="AD39" i="7"/>
  <c r="AB39" i="7"/>
  <c r="Y39" i="7"/>
  <c r="S39" i="7"/>
  <c r="V39" i="7"/>
  <c r="K39" i="7"/>
  <c r="J39" i="7"/>
  <c r="AD18" i="7"/>
  <c r="AB18" i="7"/>
  <c r="Y18" i="7"/>
  <c r="S18" i="7"/>
  <c r="V18" i="7"/>
  <c r="K18" i="7"/>
  <c r="J18" i="7"/>
  <c r="A1" i="7"/>
  <c r="P1" i="7" s="1"/>
  <c r="I49" i="7"/>
  <c r="H49" i="7"/>
  <c r="F49" i="7"/>
  <c r="E49" i="7"/>
  <c r="D49" i="7"/>
  <c r="C49" i="7"/>
  <c r="AD48" i="7"/>
  <c r="G49" i="7"/>
  <c r="AD47" i="7"/>
  <c r="B49" i="7"/>
  <c r="AD44" i="7"/>
  <c r="AB44" i="7"/>
  <c r="Y44" i="7"/>
  <c r="S44" i="7"/>
  <c r="V44" i="7"/>
  <c r="P44" i="7"/>
  <c r="K44" i="7"/>
  <c r="J44" i="7"/>
  <c r="J40" i="7"/>
  <c r="J41" i="7"/>
  <c r="J42" i="7"/>
  <c r="J43" i="7"/>
  <c r="AD43" i="7"/>
  <c r="AB43" i="7"/>
  <c r="Y43" i="7"/>
  <c r="S43" i="7"/>
  <c r="V43" i="7"/>
  <c r="K43" i="7"/>
  <c r="K40" i="7"/>
  <c r="K41" i="7"/>
  <c r="K42" i="7"/>
  <c r="AD42" i="7"/>
  <c r="AB42" i="7"/>
  <c r="Y42" i="7"/>
  <c r="S42" i="7"/>
  <c r="V42" i="7"/>
  <c r="V40" i="7"/>
  <c r="V41" i="7"/>
  <c r="S40" i="7"/>
  <c r="S41" i="7"/>
  <c r="AD41" i="7"/>
  <c r="AB41" i="7"/>
  <c r="Y41" i="7"/>
  <c r="Y40" i="7"/>
  <c r="AD40" i="7"/>
  <c r="AB40" i="7"/>
  <c r="P25" i="7"/>
  <c r="AD23" i="7"/>
  <c r="AB23" i="7"/>
  <c r="Y23" i="7"/>
  <c r="S23" i="7"/>
  <c r="V23" i="7"/>
  <c r="P23" i="7"/>
  <c r="K23" i="7"/>
  <c r="J23" i="7"/>
  <c r="AD22" i="7"/>
  <c r="AB22" i="7"/>
  <c r="Y22" i="7"/>
  <c r="S22" i="7"/>
  <c r="V22" i="7"/>
  <c r="K22" i="7"/>
  <c r="J22" i="7"/>
  <c r="AD21" i="7"/>
  <c r="AB21" i="7"/>
  <c r="Y21" i="7"/>
  <c r="S21" i="7"/>
  <c r="V21" i="7"/>
  <c r="K21" i="7"/>
  <c r="J21" i="7"/>
  <c r="AD20" i="7"/>
  <c r="AB20" i="7"/>
  <c r="Y20" i="7"/>
  <c r="S20" i="7"/>
  <c r="V20" i="7"/>
  <c r="K20" i="7"/>
  <c r="J20" i="7"/>
  <c r="J19" i="7"/>
  <c r="AD19" i="7"/>
  <c r="AB19" i="7"/>
  <c r="Y19" i="7"/>
  <c r="V19" i="7"/>
  <c r="S19" i="7"/>
  <c r="K19" i="7"/>
  <c r="P4" i="7"/>
  <c r="P2" i="7"/>
  <c r="B27" i="6"/>
  <c r="E28" i="6" s="1"/>
  <c r="A3" i="6"/>
  <c r="AC33" i="7" l="1"/>
  <c r="AC29" i="7"/>
  <c r="AC30" i="7"/>
  <c r="AC8" i="7"/>
  <c r="AC9" i="7"/>
  <c r="AC7" i="7"/>
  <c r="AC43" i="7"/>
  <c r="AC28" i="7"/>
  <c r="AC31" i="7"/>
  <c r="AC32" i="7"/>
  <c r="AC35" i="7"/>
  <c r="AC38" i="7"/>
  <c r="AC36" i="7"/>
  <c r="AC34" i="7"/>
  <c r="AC20" i="7"/>
  <c r="AC18" i="7"/>
  <c r="AC13" i="7"/>
  <c r="AC41" i="7"/>
  <c r="AC10" i="7"/>
  <c r="AC15" i="7"/>
  <c r="AC12" i="7"/>
  <c r="P22" i="7"/>
  <c r="AC44" i="7"/>
  <c r="AC14" i="7"/>
  <c r="AC40" i="7"/>
  <c r="AC11" i="7"/>
  <c r="P21" i="7"/>
  <c r="A20" i="7"/>
  <c r="A41" i="7"/>
  <c r="P42" i="7"/>
  <c r="P43" i="7"/>
  <c r="V48" i="7"/>
  <c r="AC42" i="7"/>
  <c r="AC21" i="7"/>
  <c r="AC22" i="7"/>
  <c r="AC39" i="7"/>
  <c r="Y48" i="7"/>
  <c r="AC37" i="7"/>
  <c r="AB48" i="7"/>
  <c r="AC23" i="7"/>
  <c r="AC17" i="7"/>
  <c r="Y47" i="7"/>
  <c r="AC16" i="7"/>
  <c r="V47" i="7"/>
  <c r="S48" i="7"/>
  <c r="AB47" i="7"/>
  <c r="S47" i="7"/>
  <c r="AC19" i="7"/>
  <c r="AD49" i="7"/>
  <c r="AC48" i="7" l="1"/>
  <c r="AB49" i="7"/>
  <c r="K49" i="7"/>
  <c r="Y49" i="7"/>
  <c r="A40" i="7"/>
  <c r="P41" i="7"/>
  <c r="P20" i="7"/>
  <c r="A19" i="7"/>
  <c r="V49" i="7"/>
  <c r="J49" i="7"/>
  <c r="S49" i="7"/>
  <c r="AC47" i="7"/>
  <c r="AC49" i="7" l="1"/>
  <c r="P19" i="7"/>
  <c r="A18" i="7"/>
  <c r="A39" i="7"/>
  <c r="P40" i="7"/>
  <c r="A38" i="7" l="1"/>
  <c r="P39" i="7"/>
  <c r="A17" i="7"/>
  <c r="P18" i="7"/>
  <c r="A16" i="7" l="1"/>
  <c r="P17" i="7"/>
  <c r="P38" i="7"/>
  <c r="A37" i="7"/>
  <c r="A36" i="7" l="1"/>
  <c r="P37" i="7"/>
  <c r="A15" i="7"/>
  <c r="P16" i="7"/>
  <c r="A14" i="7" l="1"/>
  <c r="P15" i="7"/>
  <c r="P36" i="7"/>
  <c r="A35" i="7"/>
  <c r="P35" i="7" l="1"/>
  <c r="A34" i="7"/>
  <c r="A13" i="7"/>
  <c r="P14" i="7"/>
  <c r="A12" i="7" l="1"/>
  <c r="P13" i="7"/>
  <c r="P34" i="7"/>
  <c r="A33" i="7"/>
  <c r="P33" i="7" l="1"/>
  <c r="A32" i="7"/>
  <c r="A11" i="7"/>
  <c r="P12" i="7"/>
  <c r="P11" i="7" l="1"/>
  <c r="A10" i="7"/>
  <c r="P32" i="7"/>
  <c r="A31" i="7"/>
  <c r="P31" i="7" l="1"/>
  <c r="A30" i="7"/>
  <c r="P10" i="7"/>
  <c r="A9" i="7"/>
  <c r="P30" i="7" l="1"/>
  <c r="A29" i="7"/>
  <c r="P9" i="7"/>
  <c r="A8" i="7"/>
  <c r="P29" i="7" l="1"/>
  <c r="A28" i="7"/>
  <c r="P28" i="7" s="1"/>
  <c r="P8" i="7"/>
  <c r="A7" i="7"/>
  <c r="P7" i="7" s="1"/>
</calcChain>
</file>

<file path=xl/sharedStrings.xml><?xml version="1.0" encoding="utf-8"?>
<sst xmlns="http://schemas.openxmlformats.org/spreadsheetml/2006/main" count="239" uniqueCount="79">
  <si>
    <t>Competitive Supplier</t>
  </si>
  <si>
    <t>Meters</t>
  </si>
  <si>
    <t>PROGRAM RATES</t>
  </si>
  <si>
    <t>Sort</t>
  </si>
  <si>
    <t>Total</t>
  </si>
  <si>
    <t xml:space="preserve"> </t>
  </si>
  <si>
    <t>Participating Consumers - Meters</t>
  </si>
  <si>
    <t>Participating Consumers - Usage</t>
  </si>
  <si>
    <t>Usage</t>
  </si>
  <si>
    <t>Month</t>
  </si>
  <si>
    <t>Aggregation Savings by Rate Class</t>
  </si>
  <si>
    <t>Total Aggregation Savings</t>
  </si>
  <si>
    <t>Term</t>
  </si>
  <si>
    <t>August 2020 - January 2021</t>
  </si>
  <si>
    <t>January 2021 - January 2024</t>
  </si>
  <si>
    <t>Dynegy</t>
  </si>
  <si>
    <t>$0.09345 / kWh</t>
  </si>
  <si>
    <t>Standard (default)</t>
  </si>
  <si>
    <t>Meets MA Req</t>
  </si>
  <si>
    <t>COMPARISON TO EVERSOURCE RATES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</si>
  <si>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</si>
  <si>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$0.08710 / kWh</t>
  </si>
  <si>
    <t>Std Residential</t>
  </si>
  <si>
    <t>Std Commercial</t>
  </si>
  <si>
    <t>Std Industrial</t>
  </si>
  <si>
    <t>AVERAGE METERS/MONTH:</t>
  </si>
  <si>
    <t>AVERAGE USAGE/MONTH:</t>
  </si>
  <si>
    <t>RESIDENTIAL</t>
  </si>
  <si>
    <t>STREETLIGHTS</t>
  </si>
  <si>
    <t>TOTAL</t>
  </si>
  <si>
    <t>AVERAGE RESIDENTIAL USAGE/METER</t>
  </si>
  <si>
    <t>Date</t>
  </si>
  <si>
    <t>Residential Meters</t>
  </si>
  <si>
    <t>Residential Usage</t>
  </si>
  <si>
    <t>Streetlight Meters</t>
  </si>
  <si>
    <t>Streetlight Usage</t>
  </si>
  <si>
    <t>Total Meters</t>
  </si>
  <si>
    <t>Total Usage</t>
  </si>
  <si>
    <t>Renewable Supply Options</t>
  </si>
  <si>
    <t>Basic Svc Rate</t>
  </si>
  <si>
    <t>Agg Rate</t>
  </si>
  <si>
    <t>Savings</t>
  </si>
  <si>
    <t>PRODUCT DETAIL REPORT</t>
  </si>
  <si>
    <t>STANDARD</t>
  </si>
  <si>
    <t>DYNEGY</t>
  </si>
  <si>
    <t>Basic Svc Rate WCMA</t>
  </si>
  <si>
    <t>COMMERCIAL</t>
  </si>
  <si>
    <t>INDUSTRIAL</t>
  </si>
  <si>
    <t>Commercial Meters</t>
  </si>
  <si>
    <t>Commercial Usage</t>
  </si>
  <si>
    <t>Industrial Meters</t>
  </si>
  <si>
    <t>Industrial Usage</t>
  </si>
  <si>
    <t>Total Average</t>
  </si>
  <si>
    <t>vs. Basic Service</t>
  </si>
  <si>
    <t>Residential</t>
  </si>
  <si>
    <t>Commercial</t>
  </si>
  <si>
    <t>Industrial</t>
  </si>
  <si>
    <t>Streetlight</t>
  </si>
  <si>
    <t>Std Streetlight</t>
  </si>
  <si>
    <t>100% Nat'l Wind</t>
  </si>
  <si>
    <t>Optional</t>
  </si>
  <si>
    <t xml:space="preserve">TOWN OF BUCKLAND COMMUNITY CHOICE POWER SUPPLY PROGRAM </t>
  </si>
  <si>
    <t>Click here for Eversource Green Options</t>
  </si>
  <si>
    <t>$0.08798 / kWH</t>
  </si>
  <si>
    <t>$0.09433 / kWh</t>
  </si>
  <si>
    <t>100% National Wind RECs</t>
  </si>
  <si>
    <t>Q4'20</t>
  </si>
  <si>
    <t>Q1'21</t>
  </si>
  <si>
    <t>vs. Green BS Options</t>
  </si>
  <si>
    <t>OPTIONAL GREEN 100</t>
  </si>
  <si>
    <t>1/1/21-12/31/23</t>
  </si>
  <si>
    <t>8/1/20-12/31/20</t>
  </si>
  <si>
    <t>Q2'21</t>
  </si>
  <si>
    <t>Q3'21</t>
  </si>
  <si>
    <t>STATUS REPORT Q4 2021</t>
  </si>
  <si>
    <t>Prepared March 2022</t>
  </si>
  <si>
    <t>Q4'21</t>
  </si>
  <si>
    <t>Standard</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</si>
  <si>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600 consumers in the Town. The data provided by the Competitive Supplier is not available until three months after the month it is used. For example, power is Used in January, Invoiced in February, Paid in March and Reported in April.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</si>
</sst>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3">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0" fontId="3" fillId="0" borderId="0" xfId="0" applyFont="1" applyAlignment="1">
      <alignment wrapText="1"/>
    </xf>
    <xf numFmtId="0" fontId="3" fillId="0" borderId="0" xfId="0" applyFont="1"/>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0" fontId="23" fillId="0" borderId="2"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5" fillId="4" borderId="9" xfId="0" applyFont="1" applyFill="1" applyBorder="1" applyAlignment="1">
      <alignment horizontal="right" vertical="center" wrapText="1"/>
    </xf>
    <xf numFmtId="0" fontId="25" fillId="4" borderId="3" xfId="0" applyFont="1" applyFill="1" applyBorder="1" applyAlignment="1">
      <alignment horizontal="right" vertical="center" wrapText="1"/>
    </xf>
    <xf numFmtId="0" fontId="23" fillId="0" borderId="9" xfId="0" applyFont="1" applyFill="1" applyBorder="1" applyAlignment="1">
      <alignment horizontal="right" vertical="center" wrapText="1"/>
    </xf>
    <xf numFmtId="17" fontId="3" fillId="0" borderId="0" xfId="0" applyNumberFormat="1" applyFont="1" applyBorder="1" applyAlignment="1">
      <alignment horizontal="center"/>
    </xf>
    <xf numFmtId="9" fontId="3" fillId="0" borderId="0" xfId="6" applyFont="1" applyBorder="1" applyAlignment="1">
      <alignment horizontal="right"/>
    </xf>
    <xf numFmtId="41" fontId="3" fillId="0" borderId="0" xfId="0" applyNumberFormat="1" applyFont="1" applyBorder="1" applyAlignment="1">
      <alignment horizontal="right"/>
    </xf>
    <xf numFmtId="3" fontId="7" fillId="0" borderId="0" xfId="0" applyNumberFormat="1" applyFont="1" applyBorder="1" applyAlignment="1">
      <alignment horizontal="right"/>
    </xf>
    <xf numFmtId="0" fontId="3" fillId="0" borderId="0" xfId="0" applyFont="1" applyBorder="1"/>
    <xf numFmtId="164" fontId="6" fillId="0" borderId="0" xfId="0" applyNumberFormat="1" applyFont="1" applyBorder="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10" fillId="0" borderId="0" xfId="0" applyFont="1" applyAlignment="1">
      <alignment horizontal="center" vertical="center"/>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165" fontId="3" fillId="0" borderId="0" xfId="0" applyNumberFormat="1" applyFont="1" applyBorder="1"/>
    <xf numFmtId="0" fontId="23" fillId="0" borderId="8" xfId="0" applyFont="1" applyFill="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4" fillId="0" borderId="9" xfId="0" applyFont="1" applyBorder="1" applyAlignment="1">
      <alignment horizontal="left" vertical="center" wrapText="1"/>
    </xf>
    <xf numFmtId="0" fontId="14" fillId="0" borderId="0" xfId="0" applyFont="1" applyAlignment="1">
      <alignment horizontal="center" vertical="center"/>
    </xf>
    <xf numFmtId="0" fontId="16" fillId="5" borderId="44"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Q4'20</c:v>
                </c:pt>
                <c:pt idx="1">
                  <c:v>Q1'21</c:v>
                </c:pt>
                <c:pt idx="2">
                  <c:v>Q2'21</c:v>
                </c:pt>
                <c:pt idx="3">
                  <c:v>Q3'21</c:v>
                </c:pt>
                <c:pt idx="4">
                  <c:v>Q4'21</c:v>
                </c:pt>
              </c:strCache>
            </c:strRef>
          </c:cat>
          <c:val>
            <c:numRef>
              <c:f>'Chart Data'!$B$3:$B$7</c:f>
              <c:numCache>
                <c:formatCode>_("$"* #,##0_);_("$"* \(#,##0\);_("$"* "-"??_);_(@_)</c:formatCode>
                <c:ptCount val="5"/>
                <c:pt idx="0">
                  <c:v>3232.171975000007</c:v>
                </c:pt>
                <c:pt idx="1">
                  <c:v>14497.315354</c:v>
                </c:pt>
                <c:pt idx="2">
                  <c:v>12900.208935000002</c:v>
                </c:pt>
                <c:pt idx="3">
                  <c:v>312.53526999999389</c:v>
                </c:pt>
                <c:pt idx="4">
                  <c:v>616.13361999999313</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Q4'20</c:v>
                      </c:pt>
                      <c:pt idx="1">
                        <c:v>Q1'21</c:v>
                      </c:pt>
                      <c:pt idx="2">
                        <c:v>Q2'21</c:v>
                      </c:pt>
                      <c:pt idx="3">
                        <c:v>Q3'21</c:v>
                      </c:pt>
                      <c:pt idx="4">
                        <c:v>Q4'21</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Q4'20</c:v>
                </c:pt>
                <c:pt idx="1">
                  <c:v>Q1'21</c:v>
                </c:pt>
                <c:pt idx="2">
                  <c:v>Q2'21</c:v>
                </c:pt>
                <c:pt idx="3">
                  <c:v>Q3'21</c:v>
                </c:pt>
                <c:pt idx="4">
                  <c:v>Q4'21</c:v>
                </c:pt>
              </c:strCache>
            </c:strRef>
          </c:cat>
          <c:val>
            <c:numRef>
              <c:f>'Chart Data'!$B$12:$B$16</c:f>
              <c:numCache>
                <c:formatCode>_("$"* #,##0_);_("$"* \(#,##0\);_("$"* "-"??_);_(@_)</c:formatCode>
                <c:ptCount val="5"/>
                <c:pt idx="0">
                  <c:v>3446.133600000006</c:v>
                </c:pt>
                <c:pt idx="1">
                  <c:v>14066.132740000001</c:v>
                </c:pt>
                <c:pt idx="2">
                  <c:v>11485.074160000004</c:v>
                </c:pt>
                <c:pt idx="3">
                  <c:v>1089.7627799999955</c:v>
                </c:pt>
                <c:pt idx="4">
                  <c:v>1302.8504399999947</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Q4'20</c:v>
                </c:pt>
                <c:pt idx="1">
                  <c:v>Q1'21</c:v>
                </c:pt>
                <c:pt idx="2">
                  <c:v>Q2'21</c:v>
                </c:pt>
                <c:pt idx="3">
                  <c:v>Q3'21</c:v>
                </c:pt>
                <c:pt idx="4">
                  <c:v>Q4'21</c:v>
                </c:pt>
              </c:strCache>
            </c:strRef>
          </c:cat>
          <c:val>
            <c:numRef>
              <c:f>'Chart Data'!$C$12:$C$16</c:f>
              <c:numCache>
                <c:formatCode>_("$"* #,##0_);_("$"* \(#,##0\);_("$"* "-"??_);_(@_)</c:formatCode>
                <c:ptCount val="5"/>
                <c:pt idx="0">
                  <c:v>-154.961624999999</c:v>
                </c:pt>
                <c:pt idx="1">
                  <c:v>431.43868499999968</c:v>
                </c:pt>
                <c:pt idx="2">
                  <c:v>1556.5685149999986</c:v>
                </c:pt>
                <c:pt idx="3">
                  <c:v>-604.48155000000156</c:v>
                </c:pt>
                <c:pt idx="4">
                  <c:v>-615.87629000000152</c:v>
                </c:pt>
              </c:numCache>
            </c:numRef>
          </c:val>
          <c:extLst>
            <c:ext xmlns:c16="http://schemas.microsoft.com/office/drawing/2014/chart" uri="{C3380CC4-5D6E-409C-BE32-E72D297353CC}">
              <c16:uniqueId val="{00000001-2867-4CF4-9C78-0016572AF47E}"/>
            </c:ext>
          </c:extLst>
        </c:ser>
        <c:ser>
          <c:idx val="2"/>
          <c:order val="2"/>
          <c:tx>
            <c:strRef>
              <c:f>'Chart Data'!$E$11</c:f>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4-4734-A4E8-771933262152}"/>
                </c:ext>
              </c:extLst>
            </c:dLbl>
            <c:dLbl>
              <c:idx val="1"/>
              <c:layout>
                <c:manualLayout>
                  <c:x val="-1.360614236946785E-4"/>
                  <c:y val="-1.3328696894968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Q4'20</c:v>
                </c:pt>
                <c:pt idx="1">
                  <c:v>Q1'21</c:v>
                </c:pt>
                <c:pt idx="2">
                  <c:v>Q2'21</c:v>
                </c:pt>
                <c:pt idx="3">
                  <c:v>Q3'21</c:v>
                </c:pt>
                <c:pt idx="4">
                  <c:v>Q4'21</c:v>
                </c:pt>
              </c:strCache>
            </c:strRef>
          </c:cat>
          <c:val>
            <c:numRef>
              <c:f>'Chart Data'!$E$12:$E$16</c:f>
              <c:numCache>
                <c:formatCode>_("$"* #,##0_);_("$"* \(#,##0\);_("$"* "-"??_);_(@_)</c:formatCode>
                <c:ptCount val="5"/>
                <c:pt idx="0">
                  <c:v>39</c:v>
                </c:pt>
                <c:pt idx="1">
                  <c:v>54.070200000000014</c:v>
                </c:pt>
                <c:pt idx="2">
                  <c:v>-99.781020000000069</c:v>
                </c:pt>
                <c:pt idx="3">
                  <c:v>-105.97639999999998</c:v>
                </c:pt>
                <c:pt idx="4">
                  <c:v>5.2803999999999975</c:v>
                </c:pt>
              </c:numCache>
            </c:numRef>
          </c:val>
          <c:extLst>
            <c:ext xmlns:c16="http://schemas.microsoft.com/office/drawing/2014/chart" uri="{C3380CC4-5D6E-409C-BE32-E72D297353CC}">
              <c16:uniqueId val="{00000000-AA15-44B9-A6DA-8677A8A319FA}"/>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Q4'20</c:v>
                </c:pt>
                <c:pt idx="1">
                  <c:v>Q1'21</c:v>
                </c:pt>
                <c:pt idx="2">
                  <c:v>Q2'21</c:v>
                </c:pt>
                <c:pt idx="3">
                  <c:v>Q3'21</c:v>
                </c:pt>
                <c:pt idx="4">
                  <c:v>Q4'21</c:v>
                </c:pt>
              </c:strCache>
            </c:strRef>
          </c:cat>
          <c:val>
            <c:numRef>
              <c:f>'Chart Data'!$F$12:$F$16</c:f>
              <c:numCache>
                <c:formatCode>_("$"* #,##0_);_("$"* \(#,##0\);_("$"* "-"??_);_(@_)</c:formatCode>
                <c:ptCount val="5"/>
                <c:pt idx="0">
                  <c:v>-98</c:v>
                </c:pt>
                <c:pt idx="1">
                  <c:v>-54.326270999999991</c:v>
                </c:pt>
                <c:pt idx="2">
                  <c:v>-41.652720000000002</c:v>
                </c:pt>
                <c:pt idx="3">
                  <c:v>-66.769560000000013</c:v>
                </c:pt>
                <c:pt idx="4">
                  <c:v>-76.120930000000016</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626</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0654251083783065"/>
          <c:w val="0.45550507859380029"/>
          <c:h val="0.68837565248164201"/>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46E-4BCA-AEC3-C956B3F5DE0F}"/>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E359-4D56-B675-58ED6144FED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36C8-484B-A57A-81412536F7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4.7979783196245452E-3"/>
                  <c:y val="-4.119850187265915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46E-4BCA-AEC3-C956B3F5DE0F}"/>
                </c:ext>
              </c:extLst>
            </c:dLbl>
            <c:dLbl>
              <c:idx val="3"/>
              <c:layout>
                <c:manualLayout>
                  <c:x val="5.204460966542751E-2"/>
                  <c:y val="2.9962546816479401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4"/>
              <c:layout>
                <c:manualLayout>
                  <c:x val="7.9028578676736044E-2"/>
                  <c:y val="0.1460674157303370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'Chart Data'!$A$22:$A$26</c:f>
              <c:strCache>
                <c:ptCount val="5"/>
                <c:pt idx="0">
                  <c:v>Std Residential</c:v>
                </c:pt>
                <c:pt idx="1">
                  <c:v>Std Commercial</c:v>
                </c:pt>
                <c:pt idx="2">
                  <c:v>Std Industrial</c:v>
                </c:pt>
                <c:pt idx="3">
                  <c:v>Std Streetlight</c:v>
                </c:pt>
                <c:pt idx="4">
                  <c:v>Optional</c:v>
                </c:pt>
              </c:strCache>
            </c:strRef>
          </c:cat>
          <c:val>
            <c:numRef>
              <c:f>'Chart Data'!$B$22:$B$26</c:f>
              <c:numCache>
                <c:formatCode>_(* #,##0_);_(* \(#,##0\);_(* "-"??_);_(@_)</c:formatCode>
                <c:ptCount val="5"/>
                <c:pt idx="0">
                  <c:v>555</c:v>
                </c:pt>
                <c:pt idx="1">
                  <c:v>59</c:v>
                </c:pt>
                <c:pt idx="2">
                  <c:v>0</c:v>
                </c:pt>
                <c:pt idx="3">
                  <c:v>7</c:v>
                </c:pt>
                <c:pt idx="4">
                  <c:v>5</c:v>
                </c:pt>
              </c:numCache>
            </c:numRef>
          </c:val>
          <c:extLs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3440502521454479"/>
          <c:w val="0.28505673779625129"/>
          <c:h val="0.383961485151434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406,371</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57747914838095"/>
          <c:y val="0.2402503051548836"/>
          <c:w val="0.44226744909809756"/>
          <c:h val="0.66215852364902428"/>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97AC-4377-9CEF-F86BE87A774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5776-4E25-8897-81AC265916B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5483-4C2D-B5F2-394152331947}"/>
              </c:ext>
            </c:extLst>
          </c:dPt>
          <c:dLbls>
            <c:dLbl>
              <c:idx val="0"/>
              <c:layout>
                <c:manualLayout>
                  <c:x val="0.42484336664024597"/>
                  <c:y val="-0.14129784384740235"/>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0.10826414309418649"/>
                  <c:y val="-2.62172207327787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5.7512334483133552E-2"/>
                  <c:y val="-7.4906344950796261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7AC-4377-9CEF-F86BE87A7742}"/>
                </c:ext>
              </c:extLst>
            </c:dLbl>
            <c:dLbl>
              <c:idx val="3"/>
              <c:layout>
                <c:manualLayout>
                  <c:x val="5.003127939830089E-2"/>
                  <c:y val="-1.872658623769906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4"/>
              <c:layout>
                <c:manualLayout>
                  <c:x val="5.4351894018780246E-2"/>
                  <c:y val="0.1378026076255248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'Chart Data'!$A$32:$A$36</c:f>
              <c:strCache>
                <c:ptCount val="5"/>
                <c:pt idx="0">
                  <c:v>Std Residential</c:v>
                </c:pt>
                <c:pt idx="1">
                  <c:v>Std Commercial</c:v>
                </c:pt>
                <c:pt idx="2">
                  <c:v>Std Industrial</c:v>
                </c:pt>
                <c:pt idx="3">
                  <c:v>Std Streetlight</c:v>
                </c:pt>
                <c:pt idx="4">
                  <c:v>Optional</c:v>
                </c:pt>
              </c:strCache>
            </c:strRef>
          </c:cat>
          <c:val>
            <c:numRef>
              <c:f>'Chart Data'!$B$32:$B$36</c:f>
              <c:numCache>
                <c:formatCode>_(* #,##0_);_(* \(#,##0\);_(* "-"??_);_(@_)</c:formatCode>
                <c:ptCount val="5"/>
                <c:pt idx="0">
                  <c:v>353076</c:v>
                </c:pt>
                <c:pt idx="1">
                  <c:v>50194</c:v>
                </c:pt>
                <c:pt idx="2">
                  <c:v>102</c:v>
                </c:pt>
                <c:pt idx="3">
                  <c:v>978</c:v>
                </c:pt>
                <c:pt idx="4">
                  <c:v>2021</c:v>
                </c:pt>
              </c:numCache>
            </c:numRef>
          </c:val>
          <c:extLs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2316897485358609"/>
          <c:w val="0.28272774474750356"/>
          <c:h val="0.41766922714641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9524</xdr:rowOff>
    </xdr:from>
    <xdr:to>
      <xdr:col>3</xdr:col>
      <xdr:colOff>0</xdr:colOff>
      <xdr:row>30</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180976</xdr:rowOff>
    </xdr:from>
    <xdr:to>
      <xdr:col>3</xdr:col>
      <xdr:colOff>0</xdr:colOff>
      <xdr:row>48</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1</xdr:col>
      <xdr:colOff>1724025</xdr:colOff>
      <xdr:row>63</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48</xdr:row>
      <xdr:rowOff>0</xdr:rowOff>
    </xdr:from>
    <xdr:to>
      <xdr:col>3</xdr:col>
      <xdr:colOff>0</xdr:colOff>
      <xdr:row>63</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53</xdr:row>
      <xdr:rowOff>0</xdr:rowOff>
    </xdr:from>
    <xdr:to>
      <xdr:col>4</xdr:col>
      <xdr:colOff>304800</xdr:colOff>
      <xdr:row>57</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50</xdr:row>
      <xdr:rowOff>142875</xdr:rowOff>
    </xdr:from>
    <xdr:to>
      <xdr:col>5</xdr:col>
      <xdr:colOff>230028</xdr:colOff>
      <xdr:row>60</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304800</xdr:colOff>
      <xdr:row>46</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45</xdr:row>
      <xdr:rowOff>0</xdr:rowOff>
    </xdr:from>
    <xdr:to>
      <xdr:col>5</xdr:col>
      <xdr:colOff>268128</xdr:colOff>
      <xdr:row>51</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304800</xdr:colOff>
      <xdr:row>46</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reenenergyconsumers.org/greenpowere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8" t="s">
        <v>61</v>
      </c>
      <c r="B1" s="138"/>
      <c r="C1" s="138"/>
    </row>
    <row r="2" spans="1:5" x14ac:dyDescent="0.25">
      <c r="A2" s="140" t="s">
        <v>74</v>
      </c>
      <c r="B2" s="140"/>
      <c r="C2" s="140"/>
    </row>
    <row r="3" spans="1:5" ht="17.25" customHeight="1" x14ac:dyDescent="0.25">
      <c r="A3" s="137" t="s">
        <v>75</v>
      </c>
      <c r="B3" s="137"/>
      <c r="C3" s="137"/>
    </row>
    <row r="4" spans="1:5" ht="72.75" customHeight="1" x14ac:dyDescent="0.25">
      <c r="A4" s="139" t="s">
        <v>78</v>
      </c>
      <c r="B4" s="139"/>
      <c r="C4" s="139"/>
      <c r="D4" s="115"/>
    </row>
    <row r="5" spans="1:5" ht="18.75" x14ac:dyDescent="0.25">
      <c r="A5" s="141" t="s">
        <v>2</v>
      </c>
      <c r="B5" s="142"/>
      <c r="C5" s="143"/>
    </row>
    <row r="6" spans="1:5" s="12" customFormat="1" x14ac:dyDescent="0.25">
      <c r="A6" s="129" t="s">
        <v>12</v>
      </c>
      <c r="B6" s="89" t="s">
        <v>13</v>
      </c>
      <c r="C6" s="88" t="s">
        <v>14</v>
      </c>
    </row>
    <row r="7" spans="1:5" x14ac:dyDescent="0.25">
      <c r="A7" s="129" t="s">
        <v>0</v>
      </c>
      <c r="B7" s="98" t="s">
        <v>15</v>
      </c>
      <c r="C7" s="88" t="s">
        <v>15</v>
      </c>
    </row>
    <row r="8" spans="1:5" s="85" customFormat="1" x14ac:dyDescent="0.25">
      <c r="A8" s="144" t="s">
        <v>17</v>
      </c>
      <c r="B8" s="90" t="s">
        <v>21</v>
      </c>
      <c r="C8" s="91" t="s">
        <v>16</v>
      </c>
      <c r="E8" s="87"/>
    </row>
    <row r="9" spans="1:5" s="85" customFormat="1" ht="15.75" customHeight="1" x14ac:dyDescent="0.25">
      <c r="A9" s="145"/>
      <c r="B9" s="92" t="s">
        <v>18</v>
      </c>
      <c r="C9" s="93" t="s">
        <v>18</v>
      </c>
      <c r="E9" s="86"/>
    </row>
    <row r="10" spans="1:5" s="85" customFormat="1" x14ac:dyDescent="0.25">
      <c r="A10" s="133" t="s">
        <v>60</v>
      </c>
      <c r="B10" s="94" t="s">
        <v>63</v>
      </c>
      <c r="C10" s="95" t="s">
        <v>64</v>
      </c>
      <c r="E10" s="86"/>
    </row>
    <row r="11" spans="1:5" s="85" customFormat="1" x14ac:dyDescent="0.25">
      <c r="A11" s="134"/>
      <c r="B11" s="96" t="s">
        <v>65</v>
      </c>
      <c r="C11" s="97" t="s">
        <v>65</v>
      </c>
      <c r="E11" s="86"/>
    </row>
    <row r="12" spans="1:5" x14ac:dyDescent="0.25">
      <c r="A12" s="1"/>
      <c r="B12" s="1"/>
      <c r="C12" s="1"/>
    </row>
    <row r="13" spans="1:5" ht="18" x14ac:dyDescent="0.25">
      <c r="A13" s="11" t="s">
        <v>19</v>
      </c>
      <c r="B13" s="9"/>
      <c r="C13" s="130" t="s">
        <v>62</v>
      </c>
    </row>
    <row r="14" spans="1:5" ht="69.75" customHeight="1" x14ac:dyDescent="0.25">
      <c r="A14" s="136" t="s">
        <v>20</v>
      </c>
      <c r="B14" s="136"/>
      <c r="C14" s="136"/>
      <c r="D14" s="115"/>
      <c r="E14" s="13"/>
    </row>
    <row r="15" spans="1:5" x14ac:dyDescent="0.25">
      <c r="A15" s="19"/>
    </row>
    <row r="32" ht="18" customHeight="1" x14ac:dyDescent="0.25"/>
    <row r="51" spans="1:5" x14ac:dyDescent="0.25">
      <c r="E51" s="2" t="s">
        <v>5</v>
      </c>
    </row>
    <row r="62" spans="1:5" ht="31.5" customHeight="1" x14ac:dyDescent="0.25">
      <c r="A62" s="135"/>
      <c r="B62" s="135"/>
      <c r="C62" s="135"/>
    </row>
    <row r="65" spans="1:3" x14ac:dyDescent="0.25">
      <c r="A65" s="1"/>
      <c r="B65" s="1"/>
      <c r="C65" s="1"/>
    </row>
    <row r="66" spans="1:3" x14ac:dyDescent="0.25">
      <c r="A66" s="1"/>
      <c r="B66" s="1"/>
      <c r="C66" s="1"/>
    </row>
    <row r="69" spans="1:3" x14ac:dyDescent="0.25">
      <c r="A69" s="2" t="s">
        <v>5</v>
      </c>
    </row>
  </sheetData>
  <mergeCells count="9">
    <mergeCell ref="A10:A11"/>
    <mergeCell ref="A62:C62"/>
    <mergeCell ref="A14:C14"/>
    <mergeCell ref="A3:C3"/>
    <mergeCell ref="A1:C1"/>
    <mergeCell ref="A4:C4"/>
    <mergeCell ref="A2:C2"/>
    <mergeCell ref="A5:C5"/>
    <mergeCell ref="A8:A9"/>
  </mergeCells>
  <hyperlinks>
    <hyperlink ref="C13" r:id="rId1" xr:uid="{BD26112D-3DF2-4203-93A9-FB7E02936A7A}"/>
  </hyperlinks>
  <printOptions horizontalCentered="1"/>
  <pageMargins left="0.25" right="0.25" top="0.25" bottom="0" header="0.05" footer="0.05"/>
  <pageSetup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57"/>
  <sheetViews>
    <sheetView zoomScaleNormal="100" workbookViewId="0">
      <selection activeCell="A2" sqref="A2:N2"/>
    </sheetView>
  </sheetViews>
  <sheetFormatPr defaultColWidth="9.140625" defaultRowHeight="15" x14ac:dyDescent="0.25"/>
  <cols>
    <col min="1" max="1" width="13.7109375" customWidth="1"/>
    <col min="2" max="2" width="12" customWidth="1"/>
    <col min="3" max="3" width="14.42578125" customWidth="1"/>
    <col min="4" max="4" width="14.140625" customWidth="1"/>
    <col min="5" max="5" width="16.140625" customWidth="1"/>
    <col min="6" max="6" width="14.42578125" customWidth="1"/>
    <col min="7" max="7" width="12.28515625" customWidth="1"/>
    <col min="8" max="8" width="10.5703125" customWidth="1"/>
    <col min="9" max="9" width="12.85546875" customWidth="1"/>
    <col min="10" max="11" width="11.7109375" customWidth="1"/>
    <col min="12" max="12" width="15" customWidth="1"/>
    <col min="13" max="13" width="16.42578125" bestFit="1" customWidth="1"/>
    <col min="14" max="14" width="18.28515625" bestFit="1" customWidth="1"/>
    <col min="15" max="15" width="2.85546875" customWidth="1"/>
    <col min="16" max="16" width="11.42578125" customWidth="1"/>
    <col min="17" max="17" width="12.140625" customWidth="1"/>
    <col min="18" max="18" width="9.7109375" bestFit="1" customWidth="1"/>
    <col min="19" max="19" width="11.5703125" bestFit="1" customWidth="1"/>
    <col min="20" max="20" width="14" customWidth="1"/>
    <col min="21" max="22" width="11.5703125" customWidth="1"/>
    <col min="23" max="23" width="13.42578125" customWidth="1"/>
    <col min="24" max="25" width="10.42578125" customWidth="1"/>
    <col min="26" max="26" width="11.85546875" customWidth="1"/>
    <col min="27" max="28" width="10.42578125" customWidth="1"/>
    <col min="29" max="29" width="11.28515625" bestFit="1" customWidth="1"/>
    <col min="30" max="30" width="14.28515625" customWidth="1"/>
  </cols>
  <sheetData>
    <row r="1" spans="1:30" s="36" customFormat="1" ht="24" customHeight="1" x14ac:dyDescent="0.35">
      <c r="A1" s="138" t="str">
        <f>'Buckland Aggregation Report'!A1:C1</f>
        <v xml:space="preserve">TOWN OF BUCKLAND COMMUNITY CHOICE POWER SUPPLY PROGRAM </v>
      </c>
      <c r="B1" s="138"/>
      <c r="C1" s="138"/>
      <c r="D1" s="138"/>
      <c r="E1" s="138"/>
      <c r="F1" s="138"/>
      <c r="G1" s="138"/>
      <c r="H1" s="138"/>
      <c r="I1" s="138"/>
      <c r="J1" s="138"/>
      <c r="K1" s="138"/>
      <c r="L1" s="138"/>
      <c r="M1" s="138"/>
      <c r="N1" s="138"/>
      <c r="O1" s="106"/>
      <c r="P1" s="138" t="str">
        <f>A1</f>
        <v xml:space="preserve">TOWN OF BUCKLAND COMMUNITY CHOICE POWER SUPPLY PROGRAM </v>
      </c>
      <c r="Q1" s="138"/>
      <c r="R1" s="138"/>
      <c r="S1" s="138"/>
      <c r="T1" s="138"/>
      <c r="U1" s="138"/>
      <c r="V1" s="138"/>
      <c r="W1" s="138"/>
      <c r="X1" s="138"/>
      <c r="Y1" s="138"/>
      <c r="Z1" s="138"/>
      <c r="AA1" s="138"/>
      <c r="AB1" s="138"/>
      <c r="AC1" s="138"/>
      <c r="AD1" s="108"/>
    </row>
    <row r="2" spans="1:30" s="36" customFormat="1" ht="24" customHeight="1" x14ac:dyDescent="0.35">
      <c r="A2" s="138" t="s">
        <v>42</v>
      </c>
      <c r="B2" s="138"/>
      <c r="C2" s="138"/>
      <c r="D2" s="138"/>
      <c r="E2" s="138"/>
      <c r="F2" s="138"/>
      <c r="G2" s="138"/>
      <c r="H2" s="138"/>
      <c r="I2" s="138"/>
      <c r="J2" s="138"/>
      <c r="K2" s="138"/>
      <c r="L2" s="138"/>
      <c r="M2" s="138"/>
      <c r="N2" s="138"/>
      <c r="O2" s="106"/>
      <c r="P2" s="138" t="str">
        <f>A2</f>
        <v>PRODUCT DETAIL REPORT</v>
      </c>
      <c r="Q2" s="138"/>
      <c r="R2" s="138"/>
      <c r="S2" s="138"/>
      <c r="T2" s="138"/>
      <c r="U2" s="138"/>
      <c r="V2" s="138"/>
      <c r="W2" s="138"/>
      <c r="X2" s="138"/>
      <c r="Y2" s="138"/>
      <c r="Z2" s="138"/>
      <c r="AA2" s="138"/>
      <c r="AB2" s="138"/>
      <c r="AC2" s="138"/>
      <c r="AD2" s="108"/>
    </row>
    <row r="3" spans="1:30" ht="24" customHeight="1" x14ac:dyDescent="0.35">
      <c r="A3" s="24"/>
      <c r="B3" s="24"/>
      <c r="C3" s="24"/>
      <c r="D3" s="24"/>
      <c r="E3" s="24"/>
      <c r="F3" s="24"/>
      <c r="G3" s="24"/>
      <c r="H3" s="24"/>
      <c r="I3" s="24"/>
      <c r="J3" s="24"/>
      <c r="K3" s="24"/>
      <c r="L3" s="24"/>
      <c r="M3" s="24"/>
      <c r="N3" s="24"/>
      <c r="O3" s="106"/>
      <c r="P3" s="24"/>
      <c r="Q3" s="24"/>
      <c r="R3" s="24"/>
      <c r="S3" s="24"/>
      <c r="T3" s="24"/>
      <c r="U3" s="24"/>
      <c r="V3" s="24"/>
      <c r="W3" s="24"/>
      <c r="X3" s="24"/>
      <c r="Y3" s="24"/>
      <c r="Z3" s="24"/>
      <c r="AA3" s="24"/>
      <c r="AB3" s="24"/>
      <c r="AC3" s="24"/>
      <c r="AD3" s="24"/>
    </row>
    <row r="4" spans="1:30" s="109" customFormat="1" ht="21" x14ac:dyDescent="0.35">
      <c r="A4" s="151" t="s">
        <v>43</v>
      </c>
      <c r="B4" s="152"/>
      <c r="C4" s="152"/>
      <c r="D4" s="152"/>
      <c r="E4" s="152"/>
      <c r="F4" s="152"/>
      <c r="G4" s="152"/>
      <c r="H4" s="152"/>
      <c r="I4" s="152"/>
      <c r="J4" s="152"/>
      <c r="K4" s="152"/>
      <c r="L4" s="152"/>
      <c r="M4" s="152"/>
      <c r="N4" s="153"/>
      <c r="O4" s="37"/>
      <c r="P4" s="154" t="str">
        <f>A4</f>
        <v>STANDARD</v>
      </c>
      <c r="Q4" s="155"/>
      <c r="R4" s="155"/>
      <c r="S4" s="155"/>
      <c r="T4" s="155"/>
      <c r="U4" s="155"/>
      <c r="V4" s="155"/>
      <c r="W4" s="155"/>
      <c r="X4" s="155"/>
      <c r="Y4" s="155"/>
      <c r="Z4" s="155"/>
      <c r="AA4" s="155"/>
      <c r="AB4" s="155"/>
      <c r="AC4" s="155"/>
      <c r="AD4" s="156"/>
    </row>
    <row r="5" spans="1:30" ht="15" customHeight="1" x14ac:dyDescent="0.25">
      <c r="A5" s="72"/>
      <c r="B5" s="73"/>
      <c r="C5" s="73"/>
      <c r="D5" s="73"/>
      <c r="E5" s="73"/>
      <c r="F5" s="73"/>
      <c r="G5" s="73"/>
      <c r="H5" s="73"/>
      <c r="I5" s="73"/>
      <c r="J5" s="73"/>
      <c r="K5" s="73"/>
      <c r="L5" s="73"/>
      <c r="M5" s="73"/>
      <c r="N5" s="74"/>
      <c r="P5" s="75"/>
      <c r="Q5" s="147" t="s">
        <v>27</v>
      </c>
      <c r="R5" s="147"/>
      <c r="S5" s="148"/>
      <c r="T5" s="146" t="s">
        <v>46</v>
      </c>
      <c r="U5" s="147"/>
      <c r="V5" s="148"/>
      <c r="W5" s="146" t="s">
        <v>47</v>
      </c>
      <c r="X5" s="147"/>
      <c r="Y5" s="148"/>
      <c r="Z5" s="146" t="s">
        <v>28</v>
      </c>
      <c r="AA5" s="147"/>
      <c r="AB5" s="148"/>
      <c r="AC5" s="76" t="s">
        <v>29</v>
      </c>
      <c r="AD5" s="149" t="s">
        <v>30</v>
      </c>
    </row>
    <row r="6" spans="1:30" s="25" customFormat="1" ht="30" x14ac:dyDescent="0.25">
      <c r="A6" s="77" t="s">
        <v>31</v>
      </c>
      <c r="B6" s="78" t="s">
        <v>32</v>
      </c>
      <c r="C6" s="78" t="s">
        <v>33</v>
      </c>
      <c r="D6" s="78" t="s">
        <v>48</v>
      </c>
      <c r="E6" s="78" t="s">
        <v>49</v>
      </c>
      <c r="F6" s="78" t="s">
        <v>50</v>
      </c>
      <c r="G6" s="78" t="s">
        <v>51</v>
      </c>
      <c r="H6" s="78" t="s">
        <v>34</v>
      </c>
      <c r="I6" s="78" t="s">
        <v>35</v>
      </c>
      <c r="J6" s="78" t="s">
        <v>36</v>
      </c>
      <c r="K6" s="78" t="s">
        <v>37</v>
      </c>
      <c r="L6" s="78" t="s">
        <v>0</v>
      </c>
      <c r="M6" s="78" t="s">
        <v>12</v>
      </c>
      <c r="N6" s="79" t="s">
        <v>38</v>
      </c>
      <c r="O6" s="107"/>
      <c r="P6" s="80" t="s">
        <v>31</v>
      </c>
      <c r="Q6" s="81" t="s">
        <v>39</v>
      </c>
      <c r="R6" s="82" t="s">
        <v>40</v>
      </c>
      <c r="S6" s="83" t="s">
        <v>41</v>
      </c>
      <c r="T6" s="84" t="s">
        <v>39</v>
      </c>
      <c r="U6" s="82" t="s">
        <v>40</v>
      </c>
      <c r="V6" s="83" t="s">
        <v>41</v>
      </c>
      <c r="W6" s="84" t="s">
        <v>45</v>
      </c>
      <c r="X6" s="82" t="s">
        <v>40</v>
      </c>
      <c r="Y6" s="83" t="s">
        <v>41</v>
      </c>
      <c r="Z6" s="84" t="s">
        <v>39</v>
      </c>
      <c r="AA6" s="82" t="s">
        <v>40</v>
      </c>
      <c r="AB6" s="83" t="s">
        <v>41</v>
      </c>
      <c r="AC6" s="83" t="s">
        <v>41</v>
      </c>
      <c r="AD6" s="150"/>
    </row>
    <row r="7" spans="1:30" s="25" customFormat="1" x14ac:dyDescent="0.25">
      <c r="A7" s="64">
        <f t="shared" ref="A7" si="0">A8+31</f>
        <v>44540</v>
      </c>
      <c r="B7" s="26">
        <v>553</v>
      </c>
      <c r="C7" s="26">
        <v>438081</v>
      </c>
      <c r="D7" s="26">
        <v>58</v>
      </c>
      <c r="E7" s="26">
        <v>58965</v>
      </c>
      <c r="F7" s="26">
        <v>0</v>
      </c>
      <c r="G7" s="26">
        <v>0</v>
      </c>
      <c r="H7" s="26">
        <v>6</v>
      </c>
      <c r="I7" s="26">
        <v>951.9</v>
      </c>
      <c r="J7" s="26">
        <f t="shared" ref="J7:J15" si="1">B7+D7+F7+H7</f>
        <v>617</v>
      </c>
      <c r="K7" s="26">
        <f t="shared" ref="K7:K15" si="2">C7+E7+G7+I7</f>
        <v>497997.9</v>
      </c>
      <c r="L7" s="27" t="s">
        <v>44</v>
      </c>
      <c r="M7" s="28" t="s">
        <v>70</v>
      </c>
      <c r="N7" s="65" t="s">
        <v>18</v>
      </c>
      <c r="O7" s="107"/>
      <c r="P7" s="29">
        <f t="shared" ref="P7" si="3">A7</f>
        <v>44540</v>
      </c>
      <c r="Q7" s="41">
        <v>9.468E-2</v>
      </c>
      <c r="R7" s="27">
        <v>9.3450000000000005E-2</v>
      </c>
      <c r="S7" s="31">
        <f t="shared" ref="S7" si="4">(Q7-R7)*C7</f>
        <v>538.83962999999778</v>
      </c>
      <c r="T7" s="30">
        <v>8.9359999999999995E-2</v>
      </c>
      <c r="U7" s="27">
        <v>9.3450000000000005E-2</v>
      </c>
      <c r="V7" s="32">
        <f t="shared" ref="V7" si="5">(T7-U7)*E7</f>
        <v>-241.16685000000061</v>
      </c>
      <c r="W7" s="33">
        <v>0.11065</v>
      </c>
      <c r="X7" s="27">
        <v>9.3450000000000005E-2</v>
      </c>
      <c r="Y7" s="31">
        <f t="shared" ref="Y7" si="6">(W7-X7)*G7</f>
        <v>0</v>
      </c>
      <c r="Z7" s="30">
        <v>6.7510000000000001E-2</v>
      </c>
      <c r="AA7" s="27">
        <v>9.3450000000000005E-2</v>
      </c>
      <c r="AB7" s="31">
        <f t="shared" ref="AB7" si="7">(Z7-AA7)*I7</f>
        <v>-24.692286000000003</v>
      </c>
      <c r="AC7" s="34">
        <f t="shared" ref="AC7" si="8">AB7+Y7+S7+V7</f>
        <v>272.98049399999718</v>
      </c>
      <c r="AD7" s="69">
        <f t="shared" ref="AD7" si="9">IFERROR(C7/B7,0)</f>
        <v>792.18987341772151</v>
      </c>
    </row>
    <row r="8" spans="1:30" s="25" customFormat="1" x14ac:dyDescent="0.25">
      <c r="A8" s="64">
        <f t="shared" ref="A8:A17" si="10">A9+31</f>
        <v>44509</v>
      </c>
      <c r="B8" s="26">
        <v>555</v>
      </c>
      <c r="C8" s="26">
        <v>347730</v>
      </c>
      <c r="D8" s="26">
        <v>59</v>
      </c>
      <c r="E8" s="26">
        <v>48833</v>
      </c>
      <c r="F8" s="26">
        <v>0</v>
      </c>
      <c r="G8" s="26">
        <v>0</v>
      </c>
      <c r="H8" s="26">
        <v>7</v>
      </c>
      <c r="I8" s="26">
        <v>1024.7</v>
      </c>
      <c r="J8" s="26">
        <f t="shared" si="1"/>
        <v>621</v>
      </c>
      <c r="K8" s="26">
        <f t="shared" si="2"/>
        <v>397587.7</v>
      </c>
      <c r="L8" s="27" t="s">
        <v>44</v>
      </c>
      <c r="M8" s="28" t="s">
        <v>70</v>
      </c>
      <c r="N8" s="65" t="s">
        <v>18</v>
      </c>
      <c r="O8" s="107"/>
      <c r="P8" s="29">
        <f t="shared" ref="P8:P17" si="11">A8</f>
        <v>44509</v>
      </c>
      <c r="Q8" s="41">
        <v>9.468E-2</v>
      </c>
      <c r="R8" s="27">
        <v>9.3450000000000005E-2</v>
      </c>
      <c r="S8" s="31">
        <f t="shared" ref="S8:S17" si="12">(Q8-R8)*C8</f>
        <v>427.70789999999823</v>
      </c>
      <c r="T8" s="30">
        <v>8.9359999999999995E-2</v>
      </c>
      <c r="U8" s="27">
        <v>9.3450000000000005E-2</v>
      </c>
      <c r="V8" s="32">
        <f t="shared" ref="V8:V17" si="13">(T8-U8)*E8</f>
        <v>-199.72697000000051</v>
      </c>
      <c r="W8" s="33">
        <v>0.11065</v>
      </c>
      <c r="X8" s="27">
        <v>9.3450000000000005E-2</v>
      </c>
      <c r="Y8" s="31">
        <f t="shared" ref="Y8:Y17" si="14">(W8-X8)*G8</f>
        <v>0</v>
      </c>
      <c r="Z8" s="30">
        <v>6.7510000000000001E-2</v>
      </c>
      <c r="AA8" s="27">
        <v>9.3450000000000005E-2</v>
      </c>
      <c r="AB8" s="31">
        <f t="shared" ref="AB8:AB17" si="15">(Z8-AA8)*I8</f>
        <v>-26.580718000000005</v>
      </c>
      <c r="AC8" s="34">
        <f t="shared" ref="AC8:AC17" si="16">AB8+Y8+S8+V8</f>
        <v>201.40021199999774</v>
      </c>
      <c r="AD8" s="69">
        <f t="shared" ref="AD8:AD17" si="17">IFERROR(C8/B8,0)</f>
        <v>626.54054054054052</v>
      </c>
    </row>
    <row r="9" spans="1:30" s="25" customFormat="1" x14ac:dyDescent="0.25">
      <c r="A9" s="64">
        <f t="shared" si="10"/>
        <v>44478</v>
      </c>
      <c r="B9" s="26">
        <v>558</v>
      </c>
      <c r="C9" s="26">
        <v>273417</v>
      </c>
      <c r="D9" s="26">
        <v>59</v>
      </c>
      <c r="E9" s="26">
        <v>42783</v>
      </c>
      <c r="F9" s="26">
        <v>1</v>
      </c>
      <c r="G9" s="26">
        <v>307</v>
      </c>
      <c r="H9" s="26">
        <v>7</v>
      </c>
      <c r="I9" s="26">
        <v>957.9000000000002</v>
      </c>
      <c r="J9" s="26">
        <f t="shared" si="1"/>
        <v>625</v>
      </c>
      <c r="K9" s="26">
        <f t="shared" si="2"/>
        <v>317464.90000000002</v>
      </c>
      <c r="L9" s="27" t="s">
        <v>44</v>
      </c>
      <c r="M9" s="28" t="s">
        <v>70</v>
      </c>
      <c r="N9" s="65" t="s">
        <v>18</v>
      </c>
      <c r="O9" s="107"/>
      <c r="P9" s="29">
        <f t="shared" si="11"/>
        <v>44478</v>
      </c>
      <c r="Q9" s="41">
        <v>9.468E-2</v>
      </c>
      <c r="R9" s="27">
        <v>9.3450000000000005E-2</v>
      </c>
      <c r="S9" s="31">
        <f t="shared" si="12"/>
        <v>336.30290999999863</v>
      </c>
      <c r="T9" s="30">
        <v>8.9359999999999995E-2</v>
      </c>
      <c r="U9" s="27">
        <v>9.3450000000000005E-2</v>
      </c>
      <c r="V9" s="32">
        <f t="shared" si="13"/>
        <v>-174.98247000000043</v>
      </c>
      <c r="W9" s="33">
        <v>0.11065</v>
      </c>
      <c r="X9" s="27">
        <v>9.3450000000000005E-2</v>
      </c>
      <c r="Y9" s="31">
        <f t="shared" si="14"/>
        <v>5.2803999999999975</v>
      </c>
      <c r="Z9" s="30">
        <v>6.7510000000000001E-2</v>
      </c>
      <c r="AA9" s="27">
        <v>9.3450000000000005E-2</v>
      </c>
      <c r="AB9" s="31">
        <f t="shared" si="15"/>
        <v>-24.847926000000008</v>
      </c>
      <c r="AC9" s="34">
        <f t="shared" si="16"/>
        <v>141.75291399999821</v>
      </c>
      <c r="AD9" s="69">
        <f t="shared" si="17"/>
        <v>489.99462365591398</v>
      </c>
    </row>
    <row r="10" spans="1:30" s="25" customFormat="1" x14ac:dyDescent="0.25">
      <c r="A10" s="64">
        <f t="shared" si="10"/>
        <v>44447</v>
      </c>
      <c r="B10" s="26">
        <v>564</v>
      </c>
      <c r="C10" s="26">
        <v>268419</v>
      </c>
      <c r="D10" s="26">
        <v>59</v>
      </c>
      <c r="E10" s="26">
        <v>47716</v>
      </c>
      <c r="F10" s="26">
        <v>1</v>
      </c>
      <c r="G10" s="26">
        <v>2922</v>
      </c>
      <c r="H10" s="26">
        <v>8</v>
      </c>
      <c r="I10" s="26">
        <v>975.4</v>
      </c>
      <c r="J10" s="26">
        <f t="shared" si="1"/>
        <v>632</v>
      </c>
      <c r="K10" s="26">
        <f t="shared" si="2"/>
        <v>320032.40000000002</v>
      </c>
      <c r="L10" s="27" t="s">
        <v>44</v>
      </c>
      <c r="M10" s="28" t="s">
        <v>70</v>
      </c>
      <c r="N10" s="65" t="s">
        <v>18</v>
      </c>
      <c r="O10" s="107"/>
      <c r="P10" s="29">
        <f t="shared" si="11"/>
        <v>44447</v>
      </c>
      <c r="Q10" s="41">
        <v>9.468E-2</v>
      </c>
      <c r="R10" s="27">
        <v>9.3450000000000005E-2</v>
      </c>
      <c r="S10" s="31">
        <f t="shared" si="12"/>
        <v>330.15536999999864</v>
      </c>
      <c r="T10" s="30">
        <v>8.9359999999999995E-2</v>
      </c>
      <c r="U10" s="27">
        <v>9.3450000000000005E-2</v>
      </c>
      <c r="V10" s="32">
        <f t="shared" si="13"/>
        <v>-195.1584400000005</v>
      </c>
      <c r="W10" s="33">
        <v>8.1170000000000006E-2</v>
      </c>
      <c r="X10" s="27">
        <v>9.3450000000000005E-2</v>
      </c>
      <c r="Y10" s="31">
        <f t="shared" si="14"/>
        <v>-35.882159999999999</v>
      </c>
      <c r="Z10" s="30">
        <v>6.7510000000000001E-2</v>
      </c>
      <c r="AA10" s="27">
        <v>9.3450000000000005E-2</v>
      </c>
      <c r="AB10" s="31">
        <f t="shared" si="15"/>
        <v>-25.301876000000004</v>
      </c>
      <c r="AC10" s="34">
        <f t="shared" si="16"/>
        <v>73.812893999998153</v>
      </c>
      <c r="AD10" s="69">
        <f t="shared" si="17"/>
        <v>475.92021276595744</v>
      </c>
    </row>
    <row r="11" spans="1:30" s="25" customFormat="1" x14ac:dyDescent="0.25">
      <c r="A11" s="64">
        <f t="shared" si="10"/>
        <v>44416</v>
      </c>
      <c r="B11" s="26">
        <v>569</v>
      </c>
      <c r="C11" s="26">
        <v>305721</v>
      </c>
      <c r="D11" s="26">
        <v>61</v>
      </c>
      <c r="E11" s="26">
        <v>49517</v>
      </c>
      <c r="F11" s="26">
        <v>1</v>
      </c>
      <c r="G11" s="26">
        <v>2780</v>
      </c>
      <c r="H11" s="26">
        <v>8</v>
      </c>
      <c r="I11" s="26">
        <v>840.9</v>
      </c>
      <c r="J11" s="26">
        <f t="shared" si="1"/>
        <v>639</v>
      </c>
      <c r="K11" s="26">
        <f t="shared" si="2"/>
        <v>358858.9</v>
      </c>
      <c r="L11" s="27" t="s">
        <v>44</v>
      </c>
      <c r="M11" s="28" t="s">
        <v>70</v>
      </c>
      <c r="N11" s="65" t="s">
        <v>18</v>
      </c>
      <c r="O11" s="107"/>
      <c r="P11" s="29">
        <f t="shared" si="11"/>
        <v>44416</v>
      </c>
      <c r="Q11" s="41">
        <v>9.468E-2</v>
      </c>
      <c r="R11" s="27">
        <v>9.3450000000000005E-2</v>
      </c>
      <c r="S11" s="31">
        <f t="shared" si="12"/>
        <v>376.03682999999847</v>
      </c>
      <c r="T11" s="30">
        <v>8.9359999999999995E-2</v>
      </c>
      <c r="U11" s="27">
        <v>9.3450000000000005E-2</v>
      </c>
      <c r="V11" s="32">
        <f t="shared" si="13"/>
        <v>-202.52453000000051</v>
      </c>
      <c r="W11" s="33">
        <v>8.1170000000000006E-2</v>
      </c>
      <c r="X11" s="27">
        <v>9.3450000000000005E-2</v>
      </c>
      <c r="Y11" s="31">
        <f t="shared" si="14"/>
        <v>-34.138399999999997</v>
      </c>
      <c r="Z11" s="30">
        <v>6.7510000000000001E-2</v>
      </c>
      <c r="AA11" s="27">
        <v>9.3450000000000005E-2</v>
      </c>
      <c r="AB11" s="31">
        <f t="shared" si="15"/>
        <v>-21.812946000000004</v>
      </c>
      <c r="AC11" s="34">
        <f t="shared" si="16"/>
        <v>117.56095399999796</v>
      </c>
      <c r="AD11" s="69">
        <f t="shared" si="17"/>
        <v>537.29525483304042</v>
      </c>
    </row>
    <row r="12" spans="1:30" s="25" customFormat="1" x14ac:dyDescent="0.25">
      <c r="A12" s="64">
        <f t="shared" si="10"/>
        <v>44385</v>
      </c>
      <c r="B12" s="26">
        <v>573</v>
      </c>
      <c r="C12" s="26">
        <v>311846</v>
      </c>
      <c r="D12" s="26">
        <v>62</v>
      </c>
      <c r="E12" s="26">
        <v>50562</v>
      </c>
      <c r="F12" s="26">
        <v>1</v>
      </c>
      <c r="G12" s="26">
        <v>2928</v>
      </c>
      <c r="H12" s="26">
        <v>8</v>
      </c>
      <c r="I12" s="26">
        <v>757.69999999999993</v>
      </c>
      <c r="J12" s="26">
        <f t="shared" si="1"/>
        <v>644</v>
      </c>
      <c r="K12" s="26">
        <f t="shared" si="2"/>
        <v>366093.7</v>
      </c>
      <c r="L12" s="27" t="s">
        <v>44</v>
      </c>
      <c r="M12" s="28" t="s">
        <v>70</v>
      </c>
      <c r="N12" s="65" t="s">
        <v>18</v>
      </c>
      <c r="O12" s="107"/>
      <c r="P12" s="29">
        <f t="shared" si="11"/>
        <v>44385</v>
      </c>
      <c r="Q12" s="41">
        <v>9.468E-2</v>
      </c>
      <c r="R12" s="27">
        <v>9.3450000000000005E-2</v>
      </c>
      <c r="S12" s="31">
        <f t="shared" si="12"/>
        <v>383.57057999999842</v>
      </c>
      <c r="T12" s="30">
        <v>8.9359999999999995E-2</v>
      </c>
      <c r="U12" s="27">
        <v>9.3450000000000005E-2</v>
      </c>
      <c r="V12" s="32">
        <f t="shared" si="13"/>
        <v>-206.79858000000053</v>
      </c>
      <c r="W12" s="33">
        <v>8.1170000000000006E-2</v>
      </c>
      <c r="X12" s="27">
        <v>9.3450000000000005E-2</v>
      </c>
      <c r="Y12" s="31">
        <f t="shared" si="14"/>
        <v>-35.955839999999995</v>
      </c>
      <c r="Z12" s="30">
        <v>6.7510000000000001E-2</v>
      </c>
      <c r="AA12" s="27">
        <v>9.3450000000000005E-2</v>
      </c>
      <c r="AB12" s="31">
        <f t="shared" si="15"/>
        <v>-19.654738000000002</v>
      </c>
      <c r="AC12" s="34">
        <f t="shared" si="16"/>
        <v>121.16142199999791</v>
      </c>
      <c r="AD12" s="69">
        <f t="shared" si="17"/>
        <v>544.23385689354279</v>
      </c>
    </row>
    <row r="13" spans="1:30" s="25" customFormat="1" x14ac:dyDescent="0.25">
      <c r="A13" s="64">
        <f t="shared" si="10"/>
        <v>44354</v>
      </c>
      <c r="B13" s="26">
        <v>581</v>
      </c>
      <c r="C13" s="26">
        <v>333005</v>
      </c>
      <c r="D13" s="26">
        <v>62</v>
      </c>
      <c r="E13" s="26">
        <v>53521</v>
      </c>
      <c r="F13" s="26">
        <v>1</v>
      </c>
      <c r="G13" s="26">
        <v>3858</v>
      </c>
      <c r="H13" s="26">
        <v>8</v>
      </c>
      <c r="I13" s="26">
        <v>679.10000000000014</v>
      </c>
      <c r="J13" s="26">
        <f t="shared" si="1"/>
        <v>652</v>
      </c>
      <c r="K13" s="26">
        <f t="shared" si="2"/>
        <v>391063.1</v>
      </c>
      <c r="L13" s="27" t="s">
        <v>44</v>
      </c>
      <c r="M13" s="28" t="s">
        <v>70</v>
      </c>
      <c r="N13" s="65" t="s">
        <v>18</v>
      </c>
      <c r="O13" s="107"/>
      <c r="P13" s="29">
        <f t="shared" si="11"/>
        <v>44354</v>
      </c>
      <c r="Q13" s="41">
        <v>0.10708000000000001</v>
      </c>
      <c r="R13" s="27">
        <v>9.3450000000000005E-2</v>
      </c>
      <c r="S13" s="31">
        <f t="shared" si="12"/>
        <v>4538.8581500000009</v>
      </c>
      <c r="T13" s="30">
        <v>9.98E-2</v>
      </c>
      <c r="U13" s="27">
        <v>9.3450000000000005E-2</v>
      </c>
      <c r="V13" s="32">
        <f t="shared" si="13"/>
        <v>339.85834999999969</v>
      </c>
      <c r="W13" s="33">
        <v>8.2159999999999997E-2</v>
      </c>
      <c r="X13" s="27">
        <v>9.3450000000000005E-2</v>
      </c>
      <c r="Y13" s="31">
        <f t="shared" si="14"/>
        <v>-43.55682000000003</v>
      </c>
      <c r="Z13" s="30">
        <v>7.2540000000000007E-2</v>
      </c>
      <c r="AA13" s="27">
        <v>9.3450000000000005E-2</v>
      </c>
      <c r="AB13" s="31">
        <f t="shared" si="15"/>
        <v>-14.199981000000001</v>
      </c>
      <c r="AC13" s="34">
        <f t="shared" si="16"/>
        <v>4820.959699</v>
      </c>
      <c r="AD13" s="69">
        <f t="shared" si="17"/>
        <v>573.15834767642002</v>
      </c>
    </row>
    <row r="14" spans="1:30" s="25" customFormat="1" x14ac:dyDescent="0.25">
      <c r="A14" s="64">
        <f t="shared" si="10"/>
        <v>44323</v>
      </c>
      <c r="B14" s="26">
        <v>597</v>
      </c>
      <c r="C14" s="26">
        <v>279727</v>
      </c>
      <c r="D14" s="26">
        <v>64</v>
      </c>
      <c r="E14" s="26">
        <v>49765</v>
      </c>
      <c r="F14" s="26">
        <v>1</v>
      </c>
      <c r="G14" s="26">
        <v>4203</v>
      </c>
      <c r="H14" s="26">
        <v>8</v>
      </c>
      <c r="I14" s="26">
        <v>639.70000000000005</v>
      </c>
      <c r="J14" s="26">
        <f t="shared" si="1"/>
        <v>670</v>
      </c>
      <c r="K14" s="26">
        <f t="shared" si="2"/>
        <v>334334.7</v>
      </c>
      <c r="L14" s="27" t="s">
        <v>44</v>
      </c>
      <c r="M14" s="28" t="s">
        <v>70</v>
      </c>
      <c r="N14" s="65" t="s">
        <v>18</v>
      </c>
      <c r="O14" s="107"/>
      <c r="P14" s="29">
        <f t="shared" si="11"/>
        <v>44323</v>
      </c>
      <c r="Q14" s="41">
        <v>0.10708000000000001</v>
      </c>
      <c r="R14" s="27">
        <v>9.3450000000000005E-2</v>
      </c>
      <c r="S14" s="31">
        <f t="shared" si="12"/>
        <v>3812.6790100000007</v>
      </c>
      <c r="T14" s="30">
        <v>9.98E-2</v>
      </c>
      <c r="U14" s="27">
        <v>9.3450000000000005E-2</v>
      </c>
      <c r="V14" s="32">
        <f t="shared" si="13"/>
        <v>316.0077499999997</v>
      </c>
      <c r="W14" s="33">
        <v>8.2159999999999997E-2</v>
      </c>
      <c r="X14" s="27">
        <v>9.3450000000000005E-2</v>
      </c>
      <c r="Y14" s="31">
        <f t="shared" si="14"/>
        <v>-47.451870000000035</v>
      </c>
      <c r="Z14" s="30">
        <v>7.2540000000000007E-2</v>
      </c>
      <c r="AA14" s="27">
        <v>9.3450000000000005E-2</v>
      </c>
      <c r="AB14" s="31">
        <f t="shared" si="15"/>
        <v>-13.376127</v>
      </c>
      <c r="AC14" s="34">
        <f t="shared" si="16"/>
        <v>4067.8587630000006</v>
      </c>
      <c r="AD14" s="69">
        <f t="shared" si="17"/>
        <v>468.55443886097152</v>
      </c>
    </row>
    <row r="15" spans="1:30" s="25" customFormat="1" x14ac:dyDescent="0.25">
      <c r="A15" s="64">
        <f t="shared" si="10"/>
        <v>44292</v>
      </c>
      <c r="B15" s="26">
        <v>550</v>
      </c>
      <c r="C15" s="26">
        <v>229900</v>
      </c>
      <c r="D15" s="26">
        <v>62</v>
      </c>
      <c r="E15" s="26">
        <v>141842.9</v>
      </c>
      <c r="F15" s="26">
        <v>1</v>
      </c>
      <c r="G15" s="26">
        <v>777</v>
      </c>
      <c r="H15" s="26">
        <v>7</v>
      </c>
      <c r="I15" s="26">
        <v>673.2</v>
      </c>
      <c r="J15" s="26">
        <f t="shared" si="1"/>
        <v>620</v>
      </c>
      <c r="K15" s="26">
        <f t="shared" si="2"/>
        <v>373193.10000000003</v>
      </c>
      <c r="L15" s="27" t="s">
        <v>44</v>
      </c>
      <c r="M15" s="28" t="s">
        <v>70</v>
      </c>
      <c r="N15" s="65" t="s">
        <v>18</v>
      </c>
      <c r="O15" s="107"/>
      <c r="P15" s="29">
        <f t="shared" si="11"/>
        <v>44292</v>
      </c>
      <c r="Q15" s="41">
        <v>0.10708000000000001</v>
      </c>
      <c r="R15" s="27">
        <v>9.3450000000000005E-2</v>
      </c>
      <c r="S15" s="31">
        <f t="shared" si="12"/>
        <v>3133.5370000000007</v>
      </c>
      <c r="T15" s="30">
        <v>9.98E-2</v>
      </c>
      <c r="U15" s="27">
        <v>9.3450000000000005E-2</v>
      </c>
      <c r="V15" s="32">
        <f t="shared" si="13"/>
        <v>900.70241499999918</v>
      </c>
      <c r="W15" s="33">
        <v>8.2159999999999997E-2</v>
      </c>
      <c r="X15" s="27">
        <v>9.3450000000000005E-2</v>
      </c>
      <c r="Y15" s="31">
        <f t="shared" si="14"/>
        <v>-8.7723300000000073</v>
      </c>
      <c r="Z15" s="30">
        <v>7.2540000000000007E-2</v>
      </c>
      <c r="AA15" s="27">
        <v>9.3450000000000005E-2</v>
      </c>
      <c r="AB15" s="31">
        <f t="shared" si="15"/>
        <v>-14.076611999999999</v>
      </c>
      <c r="AC15" s="34">
        <f t="shared" si="16"/>
        <v>4011.3904729999999</v>
      </c>
      <c r="AD15" s="69">
        <f t="shared" si="17"/>
        <v>418</v>
      </c>
    </row>
    <row r="16" spans="1:30" s="25" customFormat="1" x14ac:dyDescent="0.25">
      <c r="A16" s="64">
        <f t="shared" si="10"/>
        <v>44261</v>
      </c>
      <c r="B16" s="26">
        <v>555</v>
      </c>
      <c r="C16" s="26">
        <v>301074</v>
      </c>
      <c r="D16" s="26">
        <v>61</v>
      </c>
      <c r="E16" s="26">
        <v>-49236.9</v>
      </c>
      <c r="F16" s="26">
        <v>1</v>
      </c>
      <c r="G16" s="26">
        <v>1205</v>
      </c>
      <c r="H16" s="26">
        <v>8</v>
      </c>
      <c r="I16" s="26">
        <v>789.4</v>
      </c>
      <c r="J16" s="26">
        <f t="shared" ref="J16:J17" si="18">B16+D16+F16+H16</f>
        <v>625</v>
      </c>
      <c r="K16" s="26">
        <f t="shared" ref="K16:K17" si="19">C16+E16+G16+I16</f>
        <v>253831.5</v>
      </c>
      <c r="L16" s="27" t="s">
        <v>44</v>
      </c>
      <c r="M16" s="28" t="s">
        <v>70</v>
      </c>
      <c r="N16" s="65" t="s">
        <v>18</v>
      </c>
      <c r="O16" s="107"/>
      <c r="P16" s="29">
        <f t="shared" si="11"/>
        <v>44261</v>
      </c>
      <c r="Q16" s="41">
        <v>0.10708000000000001</v>
      </c>
      <c r="R16" s="27">
        <v>9.3450000000000005E-2</v>
      </c>
      <c r="S16" s="31">
        <f t="shared" si="12"/>
        <v>4103.6386200000006</v>
      </c>
      <c r="T16" s="30">
        <v>9.98E-2</v>
      </c>
      <c r="U16" s="27">
        <v>9.3450000000000005E-2</v>
      </c>
      <c r="V16" s="32">
        <f t="shared" si="13"/>
        <v>-312.65431499999971</v>
      </c>
      <c r="W16" s="33">
        <v>0.10461000000000001</v>
      </c>
      <c r="X16" s="27">
        <v>9.3450000000000005E-2</v>
      </c>
      <c r="Y16" s="31">
        <f t="shared" si="14"/>
        <v>13.447800000000004</v>
      </c>
      <c r="Z16" s="30">
        <v>7.2540000000000007E-2</v>
      </c>
      <c r="AA16" s="27">
        <v>9.3450000000000005E-2</v>
      </c>
      <c r="AB16" s="31">
        <f t="shared" si="15"/>
        <v>-16.506353999999998</v>
      </c>
      <c r="AC16" s="34">
        <f t="shared" si="16"/>
        <v>3787.9257510000007</v>
      </c>
      <c r="AD16" s="69">
        <f t="shared" si="17"/>
        <v>542.47567567567569</v>
      </c>
    </row>
    <row r="17" spans="1:30" s="25" customFormat="1" x14ac:dyDescent="0.25">
      <c r="A17" s="64">
        <f t="shared" si="10"/>
        <v>44230</v>
      </c>
      <c r="B17" s="26">
        <v>559</v>
      </c>
      <c r="C17" s="26">
        <v>343691</v>
      </c>
      <c r="D17" s="26">
        <v>61</v>
      </c>
      <c r="E17" s="26">
        <v>55861</v>
      </c>
      <c r="F17" s="26">
        <v>1</v>
      </c>
      <c r="G17" s="26">
        <v>1248</v>
      </c>
      <c r="H17" s="26">
        <v>8</v>
      </c>
      <c r="I17" s="26">
        <v>918.9</v>
      </c>
      <c r="J17" s="26">
        <f t="shared" si="18"/>
        <v>629</v>
      </c>
      <c r="K17" s="26">
        <f t="shared" si="19"/>
        <v>401718.9</v>
      </c>
      <c r="L17" s="27" t="s">
        <v>44</v>
      </c>
      <c r="M17" s="28" t="s">
        <v>70</v>
      </c>
      <c r="N17" s="65" t="s">
        <v>18</v>
      </c>
      <c r="O17" s="107"/>
      <c r="P17" s="29">
        <f t="shared" si="11"/>
        <v>44230</v>
      </c>
      <c r="Q17" s="41">
        <v>0.10708000000000001</v>
      </c>
      <c r="R17" s="27">
        <v>9.3450000000000005E-2</v>
      </c>
      <c r="S17" s="31">
        <f t="shared" si="12"/>
        <v>4684.5083300000015</v>
      </c>
      <c r="T17" s="30">
        <v>9.98E-2</v>
      </c>
      <c r="U17" s="27">
        <v>9.3450000000000005E-2</v>
      </c>
      <c r="V17" s="32">
        <f t="shared" si="13"/>
        <v>354.71734999999967</v>
      </c>
      <c r="W17" s="33">
        <v>0.10461000000000001</v>
      </c>
      <c r="X17" s="27">
        <v>9.3450000000000005E-2</v>
      </c>
      <c r="Y17" s="31">
        <f t="shared" si="14"/>
        <v>13.927680000000004</v>
      </c>
      <c r="Z17" s="30">
        <v>7.2540000000000007E-2</v>
      </c>
      <c r="AA17" s="27">
        <v>9.3450000000000005E-2</v>
      </c>
      <c r="AB17" s="31">
        <f t="shared" si="15"/>
        <v>-19.214198999999997</v>
      </c>
      <c r="AC17" s="34">
        <f t="shared" si="16"/>
        <v>5033.9391610000011</v>
      </c>
      <c r="AD17" s="69">
        <f t="shared" si="17"/>
        <v>614.83184257602863</v>
      </c>
    </row>
    <row r="18" spans="1:30" s="25" customFormat="1" x14ac:dyDescent="0.25">
      <c r="A18" s="64">
        <f>A19+31</f>
        <v>44199</v>
      </c>
      <c r="B18" s="26">
        <v>567</v>
      </c>
      <c r="C18" s="26">
        <v>387233</v>
      </c>
      <c r="D18" s="26">
        <v>61</v>
      </c>
      <c r="E18" s="26">
        <v>61319</v>
      </c>
      <c r="F18" s="26">
        <v>1</v>
      </c>
      <c r="G18" s="26">
        <v>2392</v>
      </c>
      <c r="H18" s="26">
        <v>9</v>
      </c>
      <c r="I18" s="26">
        <v>889.8</v>
      </c>
      <c r="J18" s="26">
        <f t="shared" ref="J18" si="20">B18+D18+F18+H18</f>
        <v>638</v>
      </c>
      <c r="K18" s="26">
        <f t="shared" ref="K18" si="21">C18+E18+G18+I18</f>
        <v>451833.8</v>
      </c>
      <c r="L18" s="27" t="s">
        <v>44</v>
      </c>
      <c r="M18" s="28" t="s">
        <v>70</v>
      </c>
      <c r="N18" s="65" t="s">
        <v>18</v>
      </c>
      <c r="O18" s="107"/>
      <c r="P18" s="29">
        <f t="shared" ref="P18:P23" si="22">A18</f>
        <v>44199</v>
      </c>
      <c r="Q18" s="41">
        <v>0.10708000000000001</v>
      </c>
      <c r="R18" s="27">
        <v>9.3450000000000005E-2</v>
      </c>
      <c r="S18" s="31">
        <f t="shared" ref="S18:S23" si="23">(Q18-R18)*C18</f>
        <v>5277.9857900000015</v>
      </c>
      <c r="T18" s="30">
        <v>9.98E-2</v>
      </c>
      <c r="U18" s="27">
        <v>9.3450000000000005E-2</v>
      </c>
      <c r="V18" s="32">
        <f t="shared" ref="V18:V23" si="24">(T18-U18)*E18</f>
        <v>389.37564999999967</v>
      </c>
      <c r="W18" s="33">
        <v>0.10461000000000001</v>
      </c>
      <c r="X18" s="27">
        <v>9.3450000000000005E-2</v>
      </c>
      <c r="Y18" s="31">
        <f t="shared" ref="Y18:Y23" si="25">(W18-X18)*G18</f>
        <v>26.694720000000007</v>
      </c>
      <c r="Z18" s="30">
        <v>7.2540000000000007E-2</v>
      </c>
      <c r="AA18" s="27">
        <v>9.3450000000000005E-2</v>
      </c>
      <c r="AB18" s="31">
        <f t="shared" ref="AB18:AB23" si="26">(Z18-AA18)*I18</f>
        <v>-18.605717999999996</v>
      </c>
      <c r="AC18" s="34">
        <f t="shared" ref="AC18:AC23" si="27">AB18+Y18+S18+V18</f>
        <v>5675.4504420000012</v>
      </c>
      <c r="AD18" s="69">
        <f t="shared" ref="AD18:AD23" si="28">IFERROR(C18/B18,0)</f>
        <v>682.95061728395058</v>
      </c>
    </row>
    <row r="19" spans="1:30" s="25" customFormat="1" x14ac:dyDescent="0.25">
      <c r="A19" s="64">
        <f>A20+31</f>
        <v>44168</v>
      </c>
      <c r="B19" s="26">
        <v>576</v>
      </c>
      <c r="C19" s="26">
        <v>434202</v>
      </c>
      <c r="D19" s="26">
        <v>62</v>
      </c>
      <c r="E19" s="26">
        <v>66651</v>
      </c>
      <c r="F19" s="26">
        <v>1</v>
      </c>
      <c r="G19" s="26">
        <v>2392</v>
      </c>
      <c r="H19" s="26">
        <v>10</v>
      </c>
      <c r="I19" s="26">
        <v>1195.8000000000002</v>
      </c>
      <c r="J19" s="26">
        <f t="shared" ref="J19:K23" si="29">B19+D19+F19+H19</f>
        <v>649</v>
      </c>
      <c r="K19" s="26">
        <f t="shared" si="29"/>
        <v>504440.8</v>
      </c>
      <c r="L19" s="27" t="s">
        <v>44</v>
      </c>
      <c r="M19" s="28" t="s">
        <v>71</v>
      </c>
      <c r="N19" s="65" t="s">
        <v>18</v>
      </c>
      <c r="O19" s="107"/>
      <c r="P19" s="29">
        <f t="shared" si="22"/>
        <v>44168</v>
      </c>
      <c r="Q19" s="41">
        <v>9.0200000000000002E-2</v>
      </c>
      <c r="R19" s="27">
        <v>8.7099999999999997E-2</v>
      </c>
      <c r="S19" s="31">
        <f t="shared" si="23"/>
        <v>1346.0262000000023</v>
      </c>
      <c r="T19" s="30">
        <v>8.6190000000000003E-2</v>
      </c>
      <c r="U19" s="27">
        <v>8.7099999999999997E-2</v>
      </c>
      <c r="V19" s="32">
        <f t="shared" si="24"/>
        <v>-60.652409999999612</v>
      </c>
      <c r="W19" s="33">
        <v>8.9649999999999994E-2</v>
      </c>
      <c r="X19" s="27">
        <v>8.7099999999999997E-2</v>
      </c>
      <c r="Y19" s="31">
        <f t="shared" si="25"/>
        <v>6.0995999999999917</v>
      </c>
      <c r="Z19" s="30">
        <v>5.9560000000000002E-2</v>
      </c>
      <c r="AA19" s="27">
        <v>8.7099999999999997E-2</v>
      </c>
      <c r="AB19" s="31">
        <f t="shared" si="26"/>
        <v>-32.932332000000002</v>
      </c>
      <c r="AC19" s="34">
        <f t="shared" si="27"/>
        <v>1258.5410580000025</v>
      </c>
      <c r="AD19" s="69">
        <f t="shared" si="28"/>
        <v>753.82291666666663</v>
      </c>
    </row>
    <row r="20" spans="1:30" s="25" customFormat="1" x14ac:dyDescent="0.25">
      <c r="A20" s="64">
        <f>A21+31</f>
        <v>44137</v>
      </c>
      <c r="B20" s="26">
        <v>576</v>
      </c>
      <c r="C20" s="26">
        <v>483486</v>
      </c>
      <c r="D20" s="26">
        <v>62</v>
      </c>
      <c r="E20" s="26">
        <v>52633.5</v>
      </c>
      <c r="F20" s="26">
        <v>1</v>
      </c>
      <c r="G20" s="26">
        <v>2392</v>
      </c>
      <c r="H20" s="26">
        <v>10</v>
      </c>
      <c r="I20" s="26">
        <v>1214.4000000000001</v>
      </c>
      <c r="J20" s="26">
        <f t="shared" si="29"/>
        <v>649</v>
      </c>
      <c r="K20" s="26">
        <f t="shared" si="29"/>
        <v>539725.9</v>
      </c>
      <c r="L20" s="27" t="s">
        <v>44</v>
      </c>
      <c r="M20" s="28" t="s">
        <v>71</v>
      </c>
      <c r="N20" s="65" t="s">
        <v>18</v>
      </c>
      <c r="O20" s="107"/>
      <c r="P20" s="29">
        <f t="shared" si="22"/>
        <v>44137</v>
      </c>
      <c r="Q20" s="41">
        <v>9.0200000000000002E-2</v>
      </c>
      <c r="R20" s="27">
        <v>8.7099999999999997E-2</v>
      </c>
      <c r="S20" s="31">
        <f t="shared" si="23"/>
        <v>1498.8066000000026</v>
      </c>
      <c r="T20" s="30">
        <v>8.6190000000000003E-2</v>
      </c>
      <c r="U20" s="27">
        <v>8.7099999999999997E-2</v>
      </c>
      <c r="V20" s="32">
        <f t="shared" si="24"/>
        <v>-47.896484999999693</v>
      </c>
      <c r="W20" s="33">
        <v>8.9649999999999994E-2</v>
      </c>
      <c r="X20" s="27">
        <v>8.7099999999999997E-2</v>
      </c>
      <c r="Y20" s="31">
        <f t="shared" si="25"/>
        <v>6.0995999999999917</v>
      </c>
      <c r="Z20" s="30">
        <v>5.9560000000000002E-2</v>
      </c>
      <c r="AA20" s="27">
        <v>8.7099999999999997E-2</v>
      </c>
      <c r="AB20" s="31">
        <f t="shared" si="26"/>
        <v>-33.444575999999998</v>
      </c>
      <c r="AC20" s="34">
        <f t="shared" si="27"/>
        <v>1423.5651390000028</v>
      </c>
      <c r="AD20" s="69">
        <f t="shared" si="28"/>
        <v>839.38541666666663</v>
      </c>
    </row>
    <row r="21" spans="1:30" s="25" customFormat="1" x14ac:dyDescent="0.25">
      <c r="A21" s="64">
        <f>A22+31</f>
        <v>44106</v>
      </c>
      <c r="B21" s="26">
        <v>586</v>
      </c>
      <c r="C21" s="26">
        <v>193968</v>
      </c>
      <c r="D21" s="26">
        <v>64</v>
      </c>
      <c r="E21" s="26">
        <v>51003</v>
      </c>
      <c r="F21" s="26">
        <v>1</v>
      </c>
      <c r="G21" s="26">
        <v>10683</v>
      </c>
      <c r="H21" s="26">
        <v>10</v>
      </c>
      <c r="I21" s="26">
        <v>1135.2</v>
      </c>
      <c r="J21" s="26">
        <f t="shared" si="29"/>
        <v>661</v>
      </c>
      <c r="K21" s="26">
        <f t="shared" si="29"/>
        <v>256789.2</v>
      </c>
      <c r="L21" s="27" t="s">
        <v>44</v>
      </c>
      <c r="M21" s="28" t="s">
        <v>71</v>
      </c>
      <c r="N21" s="65" t="s">
        <v>18</v>
      </c>
      <c r="O21" s="107"/>
      <c r="P21" s="29">
        <f t="shared" si="22"/>
        <v>44106</v>
      </c>
      <c r="Q21" s="41">
        <v>9.0200000000000002E-2</v>
      </c>
      <c r="R21" s="27">
        <v>8.7099999999999997E-2</v>
      </c>
      <c r="S21" s="31">
        <f t="shared" si="23"/>
        <v>601.30080000000112</v>
      </c>
      <c r="T21" s="30">
        <v>8.6190000000000003E-2</v>
      </c>
      <c r="U21" s="27">
        <v>8.7099999999999997E-2</v>
      </c>
      <c r="V21" s="32">
        <f t="shared" si="24"/>
        <v>-46.412729999999705</v>
      </c>
      <c r="W21" s="33">
        <v>8.9649999999999994E-2</v>
      </c>
      <c r="X21" s="27">
        <v>8.7099999999999997E-2</v>
      </c>
      <c r="Y21" s="31">
        <f t="shared" si="25"/>
        <v>27.241649999999964</v>
      </c>
      <c r="Z21" s="30">
        <v>5.9560000000000002E-2</v>
      </c>
      <c r="AA21" s="27">
        <v>8.7099999999999997E-2</v>
      </c>
      <c r="AB21" s="31">
        <f t="shared" si="26"/>
        <v>-31.263407999999995</v>
      </c>
      <c r="AC21" s="34">
        <f t="shared" si="27"/>
        <v>550.86631200000147</v>
      </c>
      <c r="AD21" s="69">
        <f t="shared" si="28"/>
        <v>331.00341296928326</v>
      </c>
    </row>
    <row r="22" spans="1:30" s="25" customFormat="1" x14ac:dyDescent="0.25">
      <c r="A22" s="64">
        <f>A23+31</f>
        <v>44075</v>
      </c>
      <c r="B22" s="26">
        <v>594</v>
      </c>
      <c r="C22" s="26">
        <v>290930</v>
      </c>
      <c r="D22" s="26">
        <v>65</v>
      </c>
      <c r="E22" s="26">
        <v>55007</v>
      </c>
      <c r="F22" s="26">
        <v>1</v>
      </c>
      <c r="G22" s="26">
        <v>3633</v>
      </c>
      <c r="H22" s="26">
        <v>10</v>
      </c>
      <c r="I22" s="26">
        <v>1060.3</v>
      </c>
      <c r="J22" s="26">
        <f t="shared" si="29"/>
        <v>670</v>
      </c>
      <c r="K22" s="26">
        <f t="shared" si="29"/>
        <v>350630.3</v>
      </c>
      <c r="L22" s="27" t="s">
        <v>44</v>
      </c>
      <c r="M22" s="28" t="s">
        <v>71</v>
      </c>
      <c r="N22" s="65" t="s">
        <v>18</v>
      </c>
      <c r="O22" s="107"/>
      <c r="P22" s="29">
        <f t="shared" si="22"/>
        <v>44075</v>
      </c>
      <c r="Q22" s="41">
        <v>9.0200000000000002E-2</v>
      </c>
      <c r="R22" s="27">
        <v>8.7099999999999997E-2</v>
      </c>
      <c r="S22" s="31">
        <f t="shared" si="23"/>
        <v>901.88300000000163</v>
      </c>
      <c r="T22" s="30">
        <v>8.6190000000000003E-2</v>
      </c>
      <c r="U22" s="27">
        <v>8.7099999999999997E-2</v>
      </c>
      <c r="V22" s="32">
        <f t="shared" si="24"/>
        <v>-50.056369999999681</v>
      </c>
      <c r="W22" s="33">
        <v>7.6079999999999995E-2</v>
      </c>
      <c r="X22" s="27">
        <v>8.7099999999999997E-2</v>
      </c>
      <c r="Y22" s="31">
        <f t="shared" si="25"/>
        <v>-40.035660000000007</v>
      </c>
      <c r="Z22" s="30">
        <v>5.9560000000000002E-2</v>
      </c>
      <c r="AA22" s="27">
        <v>8.7099999999999997E-2</v>
      </c>
      <c r="AB22" s="31">
        <f t="shared" si="26"/>
        <v>-29.200661999999994</v>
      </c>
      <c r="AC22" s="34">
        <f t="shared" si="27"/>
        <v>782.59030800000198</v>
      </c>
      <c r="AD22" s="69">
        <f t="shared" si="28"/>
        <v>489.7811447811448</v>
      </c>
    </row>
    <row r="23" spans="1:30" s="25" customFormat="1" x14ac:dyDescent="0.25">
      <c r="A23" s="66">
        <v>44044</v>
      </c>
      <c r="B23" s="63">
        <v>604</v>
      </c>
      <c r="C23" s="63">
        <v>288083</v>
      </c>
      <c r="D23" s="63">
        <v>66</v>
      </c>
      <c r="E23" s="63">
        <v>58647</v>
      </c>
      <c r="F23" s="63">
        <v>1</v>
      </c>
      <c r="G23" s="63">
        <v>3528</v>
      </c>
      <c r="H23" s="63">
        <v>8</v>
      </c>
      <c r="I23" s="63">
        <v>859.1</v>
      </c>
      <c r="J23" s="63">
        <f t="shared" si="29"/>
        <v>679</v>
      </c>
      <c r="K23" s="63">
        <f t="shared" si="29"/>
        <v>351117.1</v>
      </c>
      <c r="L23" s="57" t="s">
        <v>44</v>
      </c>
      <c r="M23" s="67" t="s">
        <v>71</v>
      </c>
      <c r="N23" s="65" t="s">
        <v>18</v>
      </c>
      <c r="O23" s="107"/>
      <c r="P23" s="55">
        <f t="shared" si="22"/>
        <v>44044</v>
      </c>
      <c r="Q23" s="56">
        <v>9.0200000000000002E-2</v>
      </c>
      <c r="R23" s="57">
        <v>8.7099999999999997E-2</v>
      </c>
      <c r="S23" s="58">
        <f t="shared" si="23"/>
        <v>893.05730000000165</v>
      </c>
      <c r="T23" s="59">
        <v>8.6190000000000003E-2</v>
      </c>
      <c r="U23" s="57">
        <v>8.7099999999999997E-2</v>
      </c>
      <c r="V23" s="60">
        <f t="shared" si="24"/>
        <v>-53.368769999999657</v>
      </c>
      <c r="W23" s="61">
        <v>7.6079999999999995E-2</v>
      </c>
      <c r="X23" s="57">
        <v>8.7099999999999997E-2</v>
      </c>
      <c r="Y23" s="58">
        <f t="shared" si="25"/>
        <v>-38.878560000000007</v>
      </c>
      <c r="Z23" s="59">
        <v>5.9560000000000002E-2</v>
      </c>
      <c r="AA23" s="57">
        <v>8.7099999999999997E-2</v>
      </c>
      <c r="AB23" s="58">
        <f t="shared" si="26"/>
        <v>-23.659613999999998</v>
      </c>
      <c r="AC23" s="62">
        <f t="shared" si="27"/>
        <v>777.15035600000192</v>
      </c>
      <c r="AD23" s="70">
        <f t="shared" si="28"/>
        <v>476.95860927152319</v>
      </c>
    </row>
    <row r="24" spans="1:30" s="25" customFormat="1" x14ac:dyDescent="0.25">
      <c r="A24" s="110"/>
      <c r="B24" s="38"/>
      <c r="C24" s="38"/>
      <c r="D24" s="38"/>
      <c r="E24" s="38"/>
      <c r="F24" s="38"/>
      <c r="G24" s="38"/>
      <c r="H24" s="38"/>
      <c r="I24" s="38"/>
      <c r="J24" s="38"/>
      <c r="K24" s="38"/>
      <c r="L24" s="111"/>
      <c r="M24" s="111"/>
      <c r="N24" s="111"/>
      <c r="O24" s="107"/>
      <c r="P24" s="110"/>
      <c r="Q24" s="111"/>
      <c r="R24" s="111"/>
      <c r="S24" s="112"/>
      <c r="T24" s="111"/>
      <c r="U24" s="111"/>
      <c r="V24" s="112"/>
      <c r="W24" s="113"/>
      <c r="X24" s="111"/>
      <c r="Y24" s="112"/>
      <c r="Z24" s="111"/>
      <c r="AA24" s="111"/>
      <c r="AB24" s="112"/>
      <c r="AC24" s="39"/>
      <c r="AD24" s="40"/>
    </row>
    <row r="25" spans="1:30" s="109" customFormat="1" ht="21" x14ac:dyDescent="0.35">
      <c r="A25" s="160" t="s">
        <v>69</v>
      </c>
      <c r="B25" s="161"/>
      <c r="C25" s="161"/>
      <c r="D25" s="161"/>
      <c r="E25" s="161"/>
      <c r="F25" s="161"/>
      <c r="G25" s="161"/>
      <c r="H25" s="161"/>
      <c r="I25" s="161"/>
      <c r="J25" s="161"/>
      <c r="K25" s="161"/>
      <c r="L25" s="161"/>
      <c r="M25" s="161"/>
      <c r="N25" s="162"/>
      <c r="O25" s="37"/>
      <c r="P25" s="157" t="str">
        <f>A25</f>
        <v>OPTIONAL GREEN 100</v>
      </c>
      <c r="Q25" s="158"/>
      <c r="R25" s="158"/>
      <c r="S25" s="158"/>
      <c r="T25" s="158"/>
      <c r="U25" s="158"/>
      <c r="V25" s="158"/>
      <c r="W25" s="158"/>
      <c r="X25" s="158"/>
      <c r="Y25" s="158"/>
      <c r="Z25" s="158"/>
      <c r="AA25" s="158"/>
      <c r="AB25" s="158"/>
      <c r="AC25" s="158"/>
      <c r="AD25" s="159"/>
    </row>
    <row r="26" spans="1:30" ht="15" customHeight="1" x14ac:dyDescent="0.25">
      <c r="A26" s="72"/>
      <c r="B26" s="73"/>
      <c r="C26" s="73"/>
      <c r="D26" s="73"/>
      <c r="E26" s="73"/>
      <c r="F26" s="73"/>
      <c r="G26" s="73"/>
      <c r="H26" s="73"/>
      <c r="I26" s="73"/>
      <c r="J26" s="73"/>
      <c r="K26" s="73"/>
      <c r="L26" s="73"/>
      <c r="M26" s="73"/>
      <c r="N26" s="74"/>
      <c r="P26" s="75"/>
      <c r="Q26" s="147" t="s">
        <v>27</v>
      </c>
      <c r="R26" s="147"/>
      <c r="S26" s="148"/>
      <c r="T26" s="146" t="s">
        <v>46</v>
      </c>
      <c r="U26" s="147"/>
      <c r="V26" s="148"/>
      <c r="W26" s="146" t="s">
        <v>47</v>
      </c>
      <c r="X26" s="147"/>
      <c r="Y26" s="148"/>
      <c r="Z26" s="146" t="s">
        <v>28</v>
      </c>
      <c r="AA26" s="147"/>
      <c r="AB26" s="148"/>
      <c r="AC26" s="76" t="s">
        <v>29</v>
      </c>
      <c r="AD26" s="149" t="s">
        <v>30</v>
      </c>
    </row>
    <row r="27" spans="1:30" s="25" customFormat="1" ht="30" x14ac:dyDescent="0.25">
      <c r="A27" s="77" t="s">
        <v>31</v>
      </c>
      <c r="B27" s="78" t="s">
        <v>32</v>
      </c>
      <c r="C27" s="78" t="s">
        <v>33</v>
      </c>
      <c r="D27" s="78" t="s">
        <v>48</v>
      </c>
      <c r="E27" s="78" t="s">
        <v>49</v>
      </c>
      <c r="F27" s="78" t="s">
        <v>50</v>
      </c>
      <c r="G27" s="78" t="s">
        <v>51</v>
      </c>
      <c r="H27" s="78" t="s">
        <v>34</v>
      </c>
      <c r="I27" s="78" t="s">
        <v>35</v>
      </c>
      <c r="J27" s="78" t="s">
        <v>36</v>
      </c>
      <c r="K27" s="78" t="s">
        <v>37</v>
      </c>
      <c r="L27" s="78" t="s">
        <v>0</v>
      </c>
      <c r="M27" s="78" t="s">
        <v>12</v>
      </c>
      <c r="N27" s="79" t="s">
        <v>38</v>
      </c>
      <c r="O27" s="107"/>
      <c r="P27" s="80" t="s">
        <v>31</v>
      </c>
      <c r="Q27" s="81" t="s">
        <v>39</v>
      </c>
      <c r="R27" s="82" t="s">
        <v>40</v>
      </c>
      <c r="S27" s="83" t="s">
        <v>41</v>
      </c>
      <c r="T27" s="84" t="s">
        <v>39</v>
      </c>
      <c r="U27" s="82" t="s">
        <v>40</v>
      </c>
      <c r="V27" s="83" t="s">
        <v>41</v>
      </c>
      <c r="W27" s="84" t="s">
        <v>45</v>
      </c>
      <c r="X27" s="82" t="s">
        <v>40</v>
      </c>
      <c r="Y27" s="83" t="s">
        <v>41</v>
      </c>
      <c r="Z27" s="84" t="s">
        <v>39</v>
      </c>
      <c r="AA27" s="82" t="s">
        <v>40</v>
      </c>
      <c r="AB27" s="83" t="s">
        <v>41</v>
      </c>
      <c r="AC27" s="83" t="s">
        <v>41</v>
      </c>
      <c r="AD27" s="150"/>
    </row>
    <row r="28" spans="1:30" s="25" customFormat="1" x14ac:dyDescent="0.25">
      <c r="A28" s="64">
        <f t="shared" ref="A28:A38" si="30">A29+31</f>
        <v>44540</v>
      </c>
      <c r="B28" s="26">
        <v>5</v>
      </c>
      <c r="C28" s="26">
        <v>2722</v>
      </c>
      <c r="D28" s="26"/>
      <c r="E28" s="26"/>
      <c r="F28" s="26"/>
      <c r="G28" s="26"/>
      <c r="H28" s="26"/>
      <c r="I28" s="26"/>
      <c r="J28" s="26">
        <f t="shared" ref="J28:J36" si="31">B28+D28+F28+H28</f>
        <v>5</v>
      </c>
      <c r="K28" s="26">
        <f t="shared" ref="K28:K36" si="32">C28+E28+G28+I28</f>
        <v>2722</v>
      </c>
      <c r="L28" s="27" t="s">
        <v>44</v>
      </c>
      <c r="M28" s="28" t="s">
        <v>70</v>
      </c>
      <c r="N28" s="65" t="s">
        <v>59</v>
      </c>
      <c r="O28" s="107"/>
      <c r="P28" s="29">
        <f t="shared" ref="P28:P38" si="33">A28</f>
        <v>44540</v>
      </c>
      <c r="Q28" s="41">
        <v>9.468E-2</v>
      </c>
      <c r="R28" s="42">
        <v>9.4329999999999997E-2</v>
      </c>
      <c r="S28" s="31">
        <f t="shared" ref="S28:S38" si="34">(Q28-R28)*C28</f>
        <v>0.95270000000000843</v>
      </c>
      <c r="T28" s="30"/>
      <c r="U28" s="42"/>
      <c r="V28" s="32">
        <f t="shared" ref="V28:V38" si="35">(T28-U28)*E28</f>
        <v>0</v>
      </c>
      <c r="W28" s="33"/>
      <c r="X28" s="42"/>
      <c r="Y28" s="31">
        <f t="shared" ref="Y28:Y38" si="36">(W28-X28)*G28</f>
        <v>0</v>
      </c>
      <c r="Z28" s="30"/>
      <c r="AA28" s="42"/>
      <c r="AB28" s="31">
        <f t="shared" ref="AB28:AB38" si="37">(Z28-AA28)*I28</f>
        <v>0</v>
      </c>
      <c r="AC28" s="34">
        <f t="shared" ref="AC28:AC38" si="38">AB28+Y28+S28+V28</f>
        <v>0.95270000000000843</v>
      </c>
      <c r="AD28" s="69">
        <f t="shared" ref="AD28:AD38" si="39">IFERROR(C28/B28,0)</f>
        <v>544.4</v>
      </c>
    </row>
    <row r="29" spans="1:30" s="25" customFormat="1" x14ac:dyDescent="0.25">
      <c r="A29" s="64">
        <f t="shared" si="30"/>
        <v>44509</v>
      </c>
      <c r="B29" s="26">
        <v>5</v>
      </c>
      <c r="C29" s="26">
        <v>2019</v>
      </c>
      <c r="D29" s="26"/>
      <c r="E29" s="26"/>
      <c r="F29" s="26"/>
      <c r="G29" s="26"/>
      <c r="H29" s="26"/>
      <c r="I29" s="26"/>
      <c r="J29" s="26">
        <f t="shared" si="31"/>
        <v>5</v>
      </c>
      <c r="K29" s="26">
        <f t="shared" si="32"/>
        <v>2019</v>
      </c>
      <c r="L29" s="27" t="s">
        <v>44</v>
      </c>
      <c r="M29" s="28" t="s">
        <v>70</v>
      </c>
      <c r="N29" s="65" t="s">
        <v>59</v>
      </c>
      <c r="O29" s="107"/>
      <c r="P29" s="29">
        <f t="shared" si="33"/>
        <v>44509</v>
      </c>
      <c r="Q29" s="41">
        <v>9.468E-2</v>
      </c>
      <c r="R29" s="42">
        <v>9.4329999999999997E-2</v>
      </c>
      <c r="S29" s="31">
        <f t="shared" si="34"/>
        <v>0.70665000000000622</v>
      </c>
      <c r="T29" s="30"/>
      <c r="U29" s="42"/>
      <c r="V29" s="32">
        <f t="shared" si="35"/>
        <v>0</v>
      </c>
      <c r="W29" s="33"/>
      <c r="X29" s="42"/>
      <c r="Y29" s="31">
        <f t="shared" si="36"/>
        <v>0</v>
      </c>
      <c r="Z29" s="30"/>
      <c r="AA29" s="42"/>
      <c r="AB29" s="31">
        <f t="shared" si="37"/>
        <v>0</v>
      </c>
      <c r="AC29" s="34">
        <f t="shared" si="38"/>
        <v>0.70665000000000622</v>
      </c>
      <c r="AD29" s="69">
        <f t="shared" si="39"/>
        <v>403.8</v>
      </c>
    </row>
    <row r="30" spans="1:30" s="25" customFormat="1" x14ac:dyDescent="0.25">
      <c r="A30" s="64">
        <f t="shared" si="30"/>
        <v>44478</v>
      </c>
      <c r="B30" s="26">
        <v>5</v>
      </c>
      <c r="C30" s="26">
        <v>1322</v>
      </c>
      <c r="D30" s="26"/>
      <c r="E30" s="26"/>
      <c r="F30" s="26"/>
      <c r="G30" s="26"/>
      <c r="H30" s="26"/>
      <c r="I30" s="26"/>
      <c r="J30" s="26">
        <f t="shared" si="31"/>
        <v>5</v>
      </c>
      <c r="K30" s="26">
        <f t="shared" si="32"/>
        <v>1322</v>
      </c>
      <c r="L30" s="27" t="s">
        <v>44</v>
      </c>
      <c r="M30" s="28" t="s">
        <v>70</v>
      </c>
      <c r="N30" s="65" t="s">
        <v>59</v>
      </c>
      <c r="O30" s="107"/>
      <c r="P30" s="29">
        <f t="shared" si="33"/>
        <v>44478</v>
      </c>
      <c r="Q30" s="41">
        <v>9.468E-2</v>
      </c>
      <c r="R30" s="42">
        <v>9.4329999999999997E-2</v>
      </c>
      <c r="S30" s="31">
        <f t="shared" si="34"/>
        <v>0.46270000000000411</v>
      </c>
      <c r="T30" s="30"/>
      <c r="U30" s="42"/>
      <c r="V30" s="32">
        <f t="shared" si="35"/>
        <v>0</v>
      </c>
      <c r="W30" s="33"/>
      <c r="X30" s="42"/>
      <c r="Y30" s="31">
        <f t="shared" si="36"/>
        <v>0</v>
      </c>
      <c r="Z30" s="30"/>
      <c r="AA30" s="42"/>
      <c r="AB30" s="31">
        <f t="shared" si="37"/>
        <v>0</v>
      </c>
      <c r="AC30" s="34">
        <f t="shared" si="38"/>
        <v>0.46270000000000411</v>
      </c>
      <c r="AD30" s="69">
        <f t="shared" si="39"/>
        <v>264.39999999999998</v>
      </c>
    </row>
    <row r="31" spans="1:30" s="25" customFormat="1" x14ac:dyDescent="0.25">
      <c r="A31" s="64">
        <f t="shared" si="30"/>
        <v>44447</v>
      </c>
      <c r="B31" s="26">
        <v>5</v>
      </c>
      <c r="C31" s="26">
        <v>1306</v>
      </c>
      <c r="D31" s="26"/>
      <c r="E31" s="26"/>
      <c r="F31" s="26"/>
      <c r="G31" s="26"/>
      <c r="H31" s="26"/>
      <c r="I31" s="26"/>
      <c r="J31" s="26">
        <f t="shared" si="31"/>
        <v>5</v>
      </c>
      <c r="K31" s="26">
        <f t="shared" si="32"/>
        <v>1306</v>
      </c>
      <c r="L31" s="27" t="s">
        <v>44</v>
      </c>
      <c r="M31" s="28" t="s">
        <v>70</v>
      </c>
      <c r="N31" s="65" t="s">
        <v>59</v>
      </c>
      <c r="O31" s="107"/>
      <c r="P31" s="29">
        <f t="shared" si="33"/>
        <v>44447</v>
      </c>
      <c r="Q31" s="41">
        <v>9.468E-2</v>
      </c>
      <c r="R31" s="42">
        <v>9.4329999999999997E-2</v>
      </c>
      <c r="S31" s="31">
        <f t="shared" si="34"/>
        <v>0.45710000000000406</v>
      </c>
      <c r="T31" s="30"/>
      <c r="U31" s="42"/>
      <c r="V31" s="32">
        <f t="shared" si="35"/>
        <v>0</v>
      </c>
      <c r="W31" s="33"/>
      <c r="X31" s="42"/>
      <c r="Y31" s="31">
        <f t="shared" si="36"/>
        <v>0</v>
      </c>
      <c r="Z31" s="30"/>
      <c r="AA31" s="42"/>
      <c r="AB31" s="31">
        <f t="shared" si="37"/>
        <v>0</v>
      </c>
      <c r="AC31" s="34">
        <f t="shared" si="38"/>
        <v>0.45710000000000406</v>
      </c>
      <c r="AD31" s="69">
        <f t="shared" si="39"/>
        <v>261.2</v>
      </c>
    </row>
    <row r="32" spans="1:30" s="25" customFormat="1" x14ac:dyDescent="0.25">
      <c r="A32" s="64">
        <f t="shared" si="30"/>
        <v>44416</v>
      </c>
      <c r="B32" s="26">
        <v>5</v>
      </c>
      <c r="C32" s="26">
        <v>1214</v>
      </c>
      <c r="D32" s="26"/>
      <c r="E32" s="26"/>
      <c r="F32" s="26"/>
      <c r="G32" s="26"/>
      <c r="H32" s="26"/>
      <c r="I32" s="26"/>
      <c r="J32" s="26">
        <f t="shared" si="31"/>
        <v>5</v>
      </c>
      <c r="K32" s="26">
        <f t="shared" si="32"/>
        <v>1214</v>
      </c>
      <c r="L32" s="27" t="s">
        <v>44</v>
      </c>
      <c r="M32" s="28" t="s">
        <v>70</v>
      </c>
      <c r="N32" s="65" t="s">
        <v>59</v>
      </c>
      <c r="O32" s="107"/>
      <c r="P32" s="29">
        <f t="shared" si="33"/>
        <v>44416</v>
      </c>
      <c r="Q32" s="41">
        <v>9.468E-2</v>
      </c>
      <c r="R32" s="42">
        <v>9.4329999999999997E-2</v>
      </c>
      <c r="S32" s="31">
        <f t="shared" si="34"/>
        <v>0.42490000000000372</v>
      </c>
      <c r="T32" s="30"/>
      <c r="U32" s="42"/>
      <c r="V32" s="32">
        <f t="shared" si="35"/>
        <v>0</v>
      </c>
      <c r="W32" s="33"/>
      <c r="X32" s="42"/>
      <c r="Y32" s="31">
        <f t="shared" si="36"/>
        <v>0</v>
      </c>
      <c r="Z32" s="30"/>
      <c r="AA32" s="42"/>
      <c r="AB32" s="31">
        <f t="shared" si="37"/>
        <v>0</v>
      </c>
      <c r="AC32" s="34">
        <f t="shared" si="38"/>
        <v>0.42490000000000372</v>
      </c>
      <c r="AD32" s="69">
        <f t="shared" si="39"/>
        <v>242.8</v>
      </c>
    </row>
    <row r="33" spans="1:30" s="25" customFormat="1" x14ac:dyDescent="0.25">
      <c r="A33" s="64">
        <f t="shared" si="30"/>
        <v>44385</v>
      </c>
      <c r="B33" s="26">
        <v>4</v>
      </c>
      <c r="C33" s="26">
        <v>1000</v>
      </c>
      <c r="D33" s="26"/>
      <c r="E33" s="26"/>
      <c r="F33" s="26"/>
      <c r="G33" s="26"/>
      <c r="H33" s="26"/>
      <c r="I33" s="26"/>
      <c r="J33" s="26">
        <f t="shared" si="31"/>
        <v>4</v>
      </c>
      <c r="K33" s="26">
        <f t="shared" si="32"/>
        <v>1000</v>
      </c>
      <c r="L33" s="27" t="s">
        <v>44</v>
      </c>
      <c r="M33" s="28" t="s">
        <v>70</v>
      </c>
      <c r="N33" s="65" t="s">
        <v>59</v>
      </c>
      <c r="O33" s="107"/>
      <c r="P33" s="29">
        <f t="shared" si="33"/>
        <v>44385</v>
      </c>
      <c r="Q33" s="41">
        <v>9.468E-2</v>
      </c>
      <c r="R33" s="42">
        <v>9.4329999999999997E-2</v>
      </c>
      <c r="S33" s="31">
        <f t="shared" si="34"/>
        <v>0.35000000000000309</v>
      </c>
      <c r="T33" s="30"/>
      <c r="U33" s="42"/>
      <c r="V33" s="32">
        <f t="shared" si="35"/>
        <v>0</v>
      </c>
      <c r="W33" s="33"/>
      <c r="X33" s="42"/>
      <c r="Y33" s="31">
        <f t="shared" si="36"/>
        <v>0</v>
      </c>
      <c r="Z33" s="30"/>
      <c r="AA33" s="42"/>
      <c r="AB33" s="31">
        <f t="shared" si="37"/>
        <v>0</v>
      </c>
      <c r="AC33" s="34">
        <f t="shared" si="38"/>
        <v>0.35000000000000309</v>
      </c>
      <c r="AD33" s="69">
        <f t="shared" si="39"/>
        <v>250</v>
      </c>
    </row>
    <row r="34" spans="1:30" s="25" customFormat="1" x14ac:dyDescent="0.25">
      <c r="A34" s="64">
        <f t="shared" si="30"/>
        <v>44354</v>
      </c>
      <c r="B34" s="26">
        <v>4</v>
      </c>
      <c r="C34" s="26">
        <v>1227</v>
      </c>
      <c r="D34" s="26"/>
      <c r="E34" s="26"/>
      <c r="F34" s="26"/>
      <c r="G34" s="26"/>
      <c r="H34" s="26"/>
      <c r="I34" s="26"/>
      <c r="J34" s="26">
        <f t="shared" si="31"/>
        <v>4</v>
      </c>
      <c r="K34" s="26">
        <f t="shared" si="32"/>
        <v>1227</v>
      </c>
      <c r="L34" s="27" t="s">
        <v>44</v>
      </c>
      <c r="M34" s="28" t="s">
        <v>70</v>
      </c>
      <c r="N34" s="65" t="s">
        <v>59</v>
      </c>
      <c r="O34" s="107"/>
      <c r="P34" s="29">
        <f t="shared" si="33"/>
        <v>44354</v>
      </c>
      <c r="Q34" s="41">
        <v>0.10708000000000001</v>
      </c>
      <c r="R34" s="42">
        <v>9.4329999999999997E-2</v>
      </c>
      <c r="S34" s="31">
        <f t="shared" si="34"/>
        <v>15.644250000000014</v>
      </c>
      <c r="T34" s="30"/>
      <c r="U34" s="42"/>
      <c r="V34" s="32">
        <f t="shared" si="35"/>
        <v>0</v>
      </c>
      <c r="W34" s="33"/>
      <c r="X34" s="42"/>
      <c r="Y34" s="31">
        <f t="shared" si="36"/>
        <v>0</v>
      </c>
      <c r="Z34" s="30"/>
      <c r="AA34" s="42"/>
      <c r="AB34" s="31">
        <f t="shared" si="37"/>
        <v>0</v>
      </c>
      <c r="AC34" s="34">
        <f t="shared" si="38"/>
        <v>15.644250000000014</v>
      </c>
      <c r="AD34" s="69">
        <f t="shared" si="39"/>
        <v>306.75</v>
      </c>
    </row>
    <row r="35" spans="1:30" s="25" customFormat="1" x14ac:dyDescent="0.25">
      <c r="A35" s="64">
        <f t="shared" si="30"/>
        <v>44323</v>
      </c>
      <c r="B35" s="26">
        <v>4</v>
      </c>
      <c r="C35" s="26">
        <v>951</v>
      </c>
      <c r="D35" s="26"/>
      <c r="E35" s="26"/>
      <c r="F35" s="26"/>
      <c r="G35" s="26"/>
      <c r="H35" s="26"/>
      <c r="I35" s="26"/>
      <c r="J35" s="26">
        <f t="shared" si="31"/>
        <v>4</v>
      </c>
      <c r="K35" s="26">
        <f t="shared" si="32"/>
        <v>951</v>
      </c>
      <c r="L35" s="27" t="s">
        <v>44</v>
      </c>
      <c r="M35" s="28" t="s">
        <v>70</v>
      </c>
      <c r="N35" s="65" t="s">
        <v>59</v>
      </c>
      <c r="O35" s="107"/>
      <c r="P35" s="29">
        <f t="shared" si="33"/>
        <v>44323</v>
      </c>
      <c r="Q35" s="41">
        <v>0.10708000000000001</v>
      </c>
      <c r="R35" s="42">
        <v>9.4329999999999997E-2</v>
      </c>
      <c r="S35" s="31">
        <f t="shared" si="34"/>
        <v>12.12525000000001</v>
      </c>
      <c r="T35" s="30"/>
      <c r="U35" s="42"/>
      <c r="V35" s="32">
        <f t="shared" si="35"/>
        <v>0</v>
      </c>
      <c r="W35" s="33"/>
      <c r="X35" s="42"/>
      <c r="Y35" s="31">
        <f t="shared" si="36"/>
        <v>0</v>
      </c>
      <c r="Z35" s="30"/>
      <c r="AA35" s="42"/>
      <c r="AB35" s="31">
        <f t="shared" si="37"/>
        <v>0</v>
      </c>
      <c r="AC35" s="34">
        <f t="shared" si="38"/>
        <v>12.12525000000001</v>
      </c>
      <c r="AD35" s="69">
        <f t="shared" si="39"/>
        <v>237.75</v>
      </c>
    </row>
    <row r="36" spans="1:30" s="25" customFormat="1" x14ac:dyDescent="0.25">
      <c r="A36" s="64">
        <f t="shared" si="30"/>
        <v>44292</v>
      </c>
      <c r="B36" s="26">
        <v>4</v>
      </c>
      <c r="C36" s="26">
        <v>1031</v>
      </c>
      <c r="D36" s="26"/>
      <c r="E36" s="26"/>
      <c r="F36" s="26"/>
      <c r="G36" s="26"/>
      <c r="H36" s="26"/>
      <c r="I36" s="26"/>
      <c r="J36" s="26">
        <f t="shared" si="31"/>
        <v>4</v>
      </c>
      <c r="K36" s="26">
        <f t="shared" si="32"/>
        <v>1031</v>
      </c>
      <c r="L36" s="27" t="s">
        <v>44</v>
      </c>
      <c r="M36" s="28" t="s">
        <v>70</v>
      </c>
      <c r="N36" s="65" t="s">
        <v>59</v>
      </c>
      <c r="O36" s="107"/>
      <c r="P36" s="29">
        <f t="shared" si="33"/>
        <v>44292</v>
      </c>
      <c r="Q36" s="41">
        <v>0.10708000000000001</v>
      </c>
      <c r="R36" s="42">
        <v>9.4329999999999997E-2</v>
      </c>
      <c r="S36" s="31">
        <f t="shared" si="34"/>
        <v>13.145250000000011</v>
      </c>
      <c r="T36" s="30"/>
      <c r="U36" s="42"/>
      <c r="V36" s="32">
        <f t="shared" si="35"/>
        <v>0</v>
      </c>
      <c r="W36" s="33"/>
      <c r="X36" s="42"/>
      <c r="Y36" s="31">
        <f t="shared" si="36"/>
        <v>0</v>
      </c>
      <c r="Z36" s="30"/>
      <c r="AA36" s="42"/>
      <c r="AB36" s="31">
        <f t="shared" si="37"/>
        <v>0</v>
      </c>
      <c r="AC36" s="34">
        <f t="shared" si="38"/>
        <v>13.145250000000011</v>
      </c>
      <c r="AD36" s="69">
        <f t="shared" si="39"/>
        <v>257.75</v>
      </c>
    </row>
    <row r="37" spans="1:30" s="25" customFormat="1" x14ac:dyDescent="0.25">
      <c r="A37" s="64">
        <f t="shared" si="30"/>
        <v>44261</v>
      </c>
      <c r="B37" s="26">
        <v>4</v>
      </c>
      <c r="C37" s="26">
        <v>1325</v>
      </c>
      <c r="D37" s="26"/>
      <c r="E37" s="26"/>
      <c r="F37" s="26"/>
      <c r="G37" s="26"/>
      <c r="H37" s="26"/>
      <c r="I37" s="26"/>
      <c r="J37" s="26">
        <f t="shared" ref="J37:J38" si="40">B37+D37+F37+H37</f>
        <v>4</v>
      </c>
      <c r="K37" s="26">
        <f t="shared" ref="K37:K38" si="41">C37+E37+G37+I37</f>
        <v>1325</v>
      </c>
      <c r="L37" s="27" t="s">
        <v>44</v>
      </c>
      <c r="M37" s="28" t="s">
        <v>70</v>
      </c>
      <c r="N37" s="65" t="s">
        <v>59</v>
      </c>
      <c r="O37" s="107"/>
      <c r="P37" s="29">
        <f t="shared" si="33"/>
        <v>44261</v>
      </c>
      <c r="Q37" s="41">
        <v>0.10708000000000001</v>
      </c>
      <c r="R37" s="42">
        <v>9.4329999999999997E-2</v>
      </c>
      <c r="S37" s="31">
        <f t="shared" si="34"/>
        <v>16.893750000000015</v>
      </c>
      <c r="T37" s="30"/>
      <c r="U37" s="42"/>
      <c r="V37" s="32">
        <f t="shared" si="35"/>
        <v>0</v>
      </c>
      <c r="W37" s="33"/>
      <c r="X37" s="42"/>
      <c r="Y37" s="31">
        <f t="shared" si="36"/>
        <v>0</v>
      </c>
      <c r="Z37" s="30"/>
      <c r="AA37" s="42"/>
      <c r="AB37" s="31">
        <f t="shared" si="37"/>
        <v>0</v>
      </c>
      <c r="AC37" s="34">
        <f t="shared" si="38"/>
        <v>16.893750000000015</v>
      </c>
      <c r="AD37" s="69">
        <f t="shared" si="39"/>
        <v>331.25</v>
      </c>
    </row>
    <row r="38" spans="1:30" s="25" customFormat="1" x14ac:dyDescent="0.25">
      <c r="A38" s="64">
        <f t="shared" si="30"/>
        <v>44230</v>
      </c>
      <c r="B38" s="26">
        <v>4</v>
      </c>
      <c r="C38" s="26">
        <v>1339</v>
      </c>
      <c r="D38" s="26"/>
      <c r="E38" s="26"/>
      <c r="F38" s="26"/>
      <c r="G38" s="26"/>
      <c r="H38" s="26"/>
      <c r="I38" s="26"/>
      <c r="J38" s="26">
        <f t="shared" si="40"/>
        <v>4</v>
      </c>
      <c r="K38" s="26">
        <f t="shared" si="41"/>
        <v>1339</v>
      </c>
      <c r="L38" s="27" t="s">
        <v>44</v>
      </c>
      <c r="M38" s="28" t="s">
        <v>70</v>
      </c>
      <c r="N38" s="65" t="s">
        <v>59</v>
      </c>
      <c r="O38" s="107"/>
      <c r="P38" s="29">
        <f t="shared" si="33"/>
        <v>44230</v>
      </c>
      <c r="Q38" s="41">
        <v>0.10708000000000001</v>
      </c>
      <c r="R38" s="42">
        <v>9.4329999999999997E-2</v>
      </c>
      <c r="S38" s="31">
        <f t="shared" si="34"/>
        <v>17.072250000000015</v>
      </c>
      <c r="T38" s="30"/>
      <c r="U38" s="42"/>
      <c r="V38" s="32">
        <f t="shared" si="35"/>
        <v>0</v>
      </c>
      <c r="W38" s="33"/>
      <c r="X38" s="42"/>
      <c r="Y38" s="31">
        <f t="shared" si="36"/>
        <v>0</v>
      </c>
      <c r="Z38" s="30"/>
      <c r="AA38" s="42"/>
      <c r="AB38" s="31">
        <f t="shared" si="37"/>
        <v>0</v>
      </c>
      <c r="AC38" s="34">
        <f t="shared" si="38"/>
        <v>17.072250000000015</v>
      </c>
      <c r="AD38" s="69">
        <f t="shared" si="39"/>
        <v>334.75</v>
      </c>
    </row>
    <row r="39" spans="1:30" s="25" customFormat="1" x14ac:dyDescent="0.25">
      <c r="A39" s="64">
        <f>A40+31</f>
        <v>44199</v>
      </c>
      <c r="B39" s="26">
        <v>3</v>
      </c>
      <c r="C39" s="26">
        <v>850</v>
      </c>
      <c r="D39" s="26"/>
      <c r="E39" s="26"/>
      <c r="F39" s="26"/>
      <c r="G39" s="26"/>
      <c r="H39" s="26"/>
      <c r="I39" s="26"/>
      <c r="J39" s="26">
        <f t="shared" ref="J39" si="42">B39+D39+F39+H39</f>
        <v>3</v>
      </c>
      <c r="K39" s="26">
        <f t="shared" ref="K39" si="43">C39+E39+G39+I39</f>
        <v>850</v>
      </c>
      <c r="L39" s="27" t="s">
        <v>44</v>
      </c>
      <c r="M39" s="28" t="s">
        <v>70</v>
      </c>
      <c r="N39" s="65" t="s">
        <v>59</v>
      </c>
      <c r="O39" s="107"/>
      <c r="P39" s="29">
        <f t="shared" ref="P39:P44" si="44">A39</f>
        <v>44199</v>
      </c>
      <c r="Q39" s="41">
        <v>0.10708000000000001</v>
      </c>
      <c r="R39" s="42">
        <v>9.4329999999999997E-2</v>
      </c>
      <c r="S39" s="31">
        <f t="shared" ref="S39:S44" si="45">(Q39-R39)*C39</f>
        <v>10.837500000000009</v>
      </c>
      <c r="T39" s="30"/>
      <c r="U39" s="42"/>
      <c r="V39" s="32">
        <f t="shared" ref="V39:V44" si="46">(T39-U39)*E39</f>
        <v>0</v>
      </c>
      <c r="W39" s="33"/>
      <c r="X39" s="42"/>
      <c r="Y39" s="31">
        <f t="shared" ref="Y39:Y44" si="47">(W39-X39)*G39</f>
        <v>0</v>
      </c>
      <c r="Z39" s="30"/>
      <c r="AA39" s="42"/>
      <c r="AB39" s="31">
        <f t="shared" ref="AB39:AB44" si="48">(Z39-AA39)*I39</f>
        <v>0</v>
      </c>
      <c r="AC39" s="34">
        <f t="shared" ref="AC39:AC44" si="49">AB39+Y39+S39+V39</f>
        <v>10.837500000000009</v>
      </c>
      <c r="AD39" s="69">
        <f t="shared" ref="AD39:AD44" si="50">IFERROR(C39/B39,0)</f>
        <v>283.33333333333331</v>
      </c>
    </row>
    <row r="40" spans="1:30" s="25" customFormat="1" x14ac:dyDescent="0.25">
      <c r="A40" s="64">
        <f>A41+31</f>
        <v>44168</v>
      </c>
      <c r="B40" s="26">
        <v>2</v>
      </c>
      <c r="C40" s="26">
        <v>914</v>
      </c>
      <c r="D40" s="26"/>
      <c r="E40" s="26"/>
      <c r="F40" s="26"/>
      <c r="G40" s="26"/>
      <c r="H40" s="26"/>
      <c r="I40" s="26"/>
      <c r="J40" s="26">
        <f t="shared" ref="J40:K44" si="51">B40+D40+F40+H40</f>
        <v>2</v>
      </c>
      <c r="K40" s="26">
        <f t="shared" si="51"/>
        <v>914</v>
      </c>
      <c r="L40" s="27" t="s">
        <v>44</v>
      </c>
      <c r="M40" s="28" t="s">
        <v>71</v>
      </c>
      <c r="N40" s="65" t="s">
        <v>59</v>
      </c>
      <c r="O40" s="107"/>
      <c r="P40" s="29">
        <f t="shared" si="44"/>
        <v>44168</v>
      </c>
      <c r="Q40" s="41">
        <v>9.0200000000000002E-2</v>
      </c>
      <c r="R40" s="42">
        <v>8.7980000000000003E-2</v>
      </c>
      <c r="S40" s="31">
        <f t="shared" si="45"/>
        <v>2.0290799999999996</v>
      </c>
      <c r="T40" s="30"/>
      <c r="U40" s="42"/>
      <c r="V40" s="32">
        <f t="shared" si="46"/>
        <v>0</v>
      </c>
      <c r="W40" s="33"/>
      <c r="X40" s="42"/>
      <c r="Y40" s="31">
        <f t="shared" si="47"/>
        <v>0</v>
      </c>
      <c r="Z40" s="30"/>
      <c r="AA40" s="42"/>
      <c r="AB40" s="31">
        <f t="shared" si="48"/>
        <v>0</v>
      </c>
      <c r="AC40" s="34">
        <f t="shared" si="49"/>
        <v>2.0290799999999996</v>
      </c>
      <c r="AD40" s="69">
        <f t="shared" si="50"/>
        <v>457</v>
      </c>
    </row>
    <row r="41" spans="1:30" s="25" customFormat="1" x14ac:dyDescent="0.25">
      <c r="A41" s="64">
        <f>A42+31</f>
        <v>44137</v>
      </c>
      <c r="B41" s="26">
        <v>2</v>
      </c>
      <c r="C41" s="26">
        <v>979</v>
      </c>
      <c r="D41" s="26"/>
      <c r="E41" s="26"/>
      <c r="F41" s="26"/>
      <c r="G41" s="26"/>
      <c r="H41" s="26"/>
      <c r="I41" s="26"/>
      <c r="J41" s="26">
        <f t="shared" si="51"/>
        <v>2</v>
      </c>
      <c r="K41" s="26">
        <f t="shared" si="51"/>
        <v>979</v>
      </c>
      <c r="L41" s="27" t="s">
        <v>44</v>
      </c>
      <c r="M41" s="28" t="s">
        <v>71</v>
      </c>
      <c r="N41" s="65" t="s">
        <v>59</v>
      </c>
      <c r="O41" s="107"/>
      <c r="P41" s="29">
        <f t="shared" si="44"/>
        <v>44137</v>
      </c>
      <c r="Q41" s="41">
        <v>9.0200000000000002E-2</v>
      </c>
      <c r="R41" s="42">
        <v>8.7980000000000003E-2</v>
      </c>
      <c r="S41" s="31">
        <f t="shared" si="45"/>
        <v>2.1733799999999999</v>
      </c>
      <c r="T41" s="30"/>
      <c r="U41" s="42"/>
      <c r="V41" s="32">
        <f t="shared" si="46"/>
        <v>0</v>
      </c>
      <c r="W41" s="33"/>
      <c r="X41" s="42"/>
      <c r="Y41" s="31">
        <f t="shared" si="47"/>
        <v>0</v>
      </c>
      <c r="Z41" s="30"/>
      <c r="AA41" s="42"/>
      <c r="AB41" s="31">
        <f t="shared" si="48"/>
        <v>0</v>
      </c>
      <c r="AC41" s="34">
        <f t="shared" si="49"/>
        <v>2.1733799999999999</v>
      </c>
      <c r="AD41" s="69">
        <f t="shared" si="50"/>
        <v>489.5</v>
      </c>
    </row>
    <row r="42" spans="1:30" s="25" customFormat="1" x14ac:dyDescent="0.25">
      <c r="A42" s="64">
        <f>A43+31</f>
        <v>44106</v>
      </c>
      <c r="B42" s="26">
        <v>2</v>
      </c>
      <c r="C42" s="26">
        <v>658</v>
      </c>
      <c r="D42" s="26"/>
      <c r="E42" s="26"/>
      <c r="F42" s="26"/>
      <c r="G42" s="26"/>
      <c r="H42" s="26"/>
      <c r="I42" s="26"/>
      <c r="J42" s="26">
        <f t="shared" si="51"/>
        <v>2</v>
      </c>
      <c r="K42" s="26">
        <f t="shared" si="51"/>
        <v>658</v>
      </c>
      <c r="L42" s="27" t="s">
        <v>44</v>
      </c>
      <c r="M42" s="28" t="s">
        <v>71</v>
      </c>
      <c r="N42" s="65" t="s">
        <v>59</v>
      </c>
      <c r="O42" s="107"/>
      <c r="P42" s="29">
        <f t="shared" si="44"/>
        <v>44106</v>
      </c>
      <c r="Q42" s="41">
        <v>9.0200000000000002E-2</v>
      </c>
      <c r="R42" s="42">
        <v>8.7980000000000003E-2</v>
      </c>
      <c r="S42" s="31">
        <f t="shared" si="45"/>
        <v>1.4607599999999998</v>
      </c>
      <c r="T42" s="30"/>
      <c r="U42" s="42"/>
      <c r="V42" s="32">
        <f t="shared" si="46"/>
        <v>0</v>
      </c>
      <c r="W42" s="33"/>
      <c r="X42" s="42"/>
      <c r="Y42" s="31">
        <f t="shared" si="47"/>
        <v>0</v>
      </c>
      <c r="Z42" s="30"/>
      <c r="AA42" s="42"/>
      <c r="AB42" s="31">
        <f t="shared" si="48"/>
        <v>0</v>
      </c>
      <c r="AC42" s="34">
        <f t="shared" si="49"/>
        <v>1.4607599999999998</v>
      </c>
      <c r="AD42" s="69">
        <f t="shared" si="50"/>
        <v>329</v>
      </c>
    </row>
    <row r="43" spans="1:30" s="25" customFormat="1" x14ac:dyDescent="0.25">
      <c r="A43" s="64">
        <f>A44+31</f>
        <v>44075</v>
      </c>
      <c r="B43" s="26">
        <v>2</v>
      </c>
      <c r="C43" s="26">
        <v>432</v>
      </c>
      <c r="D43" s="26"/>
      <c r="E43" s="26"/>
      <c r="F43" s="26"/>
      <c r="G43" s="26"/>
      <c r="H43" s="26"/>
      <c r="I43" s="26"/>
      <c r="J43" s="26">
        <f t="shared" si="51"/>
        <v>2</v>
      </c>
      <c r="K43" s="26">
        <f t="shared" si="51"/>
        <v>432</v>
      </c>
      <c r="L43" s="27" t="s">
        <v>44</v>
      </c>
      <c r="M43" s="28" t="s">
        <v>71</v>
      </c>
      <c r="N43" s="65" t="s">
        <v>59</v>
      </c>
      <c r="O43" s="107"/>
      <c r="P43" s="29">
        <f t="shared" si="44"/>
        <v>44075</v>
      </c>
      <c r="Q43" s="41">
        <v>9.0200000000000002E-2</v>
      </c>
      <c r="R43" s="42">
        <v>8.7980000000000003E-2</v>
      </c>
      <c r="S43" s="31">
        <f t="shared" si="45"/>
        <v>0.95903999999999989</v>
      </c>
      <c r="T43" s="30"/>
      <c r="U43" s="42"/>
      <c r="V43" s="32">
        <f t="shared" si="46"/>
        <v>0</v>
      </c>
      <c r="W43" s="33"/>
      <c r="X43" s="42"/>
      <c r="Y43" s="31">
        <f t="shared" si="47"/>
        <v>0</v>
      </c>
      <c r="Z43" s="30"/>
      <c r="AA43" s="42"/>
      <c r="AB43" s="31">
        <f t="shared" si="48"/>
        <v>0</v>
      </c>
      <c r="AC43" s="34">
        <f t="shared" si="49"/>
        <v>0.95903999999999989</v>
      </c>
      <c r="AD43" s="69">
        <f t="shared" si="50"/>
        <v>216</v>
      </c>
    </row>
    <row r="44" spans="1:30" s="25" customFormat="1" x14ac:dyDescent="0.25">
      <c r="A44" s="66">
        <v>44044</v>
      </c>
      <c r="B44" s="63">
        <v>0</v>
      </c>
      <c r="C44" s="63">
        <v>0</v>
      </c>
      <c r="D44" s="63"/>
      <c r="E44" s="63"/>
      <c r="F44" s="63"/>
      <c r="G44" s="63"/>
      <c r="H44" s="63"/>
      <c r="I44" s="63"/>
      <c r="J44" s="63">
        <f t="shared" si="51"/>
        <v>0</v>
      </c>
      <c r="K44" s="63">
        <f t="shared" si="51"/>
        <v>0</v>
      </c>
      <c r="L44" s="57" t="s">
        <v>44</v>
      </c>
      <c r="M44" s="67" t="s">
        <v>71</v>
      </c>
      <c r="N44" s="68" t="s">
        <v>59</v>
      </c>
      <c r="O44" s="107"/>
      <c r="P44" s="55">
        <f t="shared" si="44"/>
        <v>44044</v>
      </c>
      <c r="Q44" s="56">
        <v>9.0200000000000002E-2</v>
      </c>
      <c r="R44" s="71">
        <v>8.7980000000000003E-2</v>
      </c>
      <c r="S44" s="58">
        <f t="shared" si="45"/>
        <v>0</v>
      </c>
      <c r="T44" s="59"/>
      <c r="U44" s="71"/>
      <c r="V44" s="60">
        <f t="shared" si="46"/>
        <v>0</v>
      </c>
      <c r="W44" s="61"/>
      <c r="X44" s="71"/>
      <c r="Y44" s="58">
        <f t="shared" si="47"/>
        <v>0</v>
      </c>
      <c r="Z44" s="59"/>
      <c r="AA44" s="71"/>
      <c r="AB44" s="58">
        <f t="shared" si="48"/>
        <v>0</v>
      </c>
      <c r="AC44" s="62">
        <f t="shared" si="49"/>
        <v>0</v>
      </c>
      <c r="AD44" s="70">
        <f t="shared" si="50"/>
        <v>0</v>
      </c>
    </row>
    <row r="46" spans="1:30" ht="14.25" customHeight="1" x14ac:dyDescent="0.25"/>
    <row r="47" spans="1:30" s="25" customFormat="1" x14ac:dyDescent="0.25">
      <c r="A47" s="119" t="s">
        <v>77</v>
      </c>
      <c r="B47" s="131">
        <f>IFERROR(AVERAGE(B7:B23),0)</f>
        <v>571.58823529411768</v>
      </c>
      <c r="C47" s="116">
        <f t="shared" ref="C47:I47" si="52">IFERROR(AVERAGE(C7:C23),0)</f>
        <v>324147.82352941175</v>
      </c>
      <c r="D47" s="116">
        <f t="shared" si="52"/>
        <v>61.647058823529413</v>
      </c>
      <c r="E47" s="116">
        <f t="shared" si="52"/>
        <v>52669.970588235294</v>
      </c>
      <c r="F47" s="116">
        <f t="shared" si="52"/>
        <v>0.88235294117647056</v>
      </c>
      <c r="G47" s="116">
        <f t="shared" si="52"/>
        <v>2661.6470588235293</v>
      </c>
      <c r="H47" s="116">
        <f t="shared" si="52"/>
        <v>8.235294117647058</v>
      </c>
      <c r="I47" s="116">
        <f t="shared" si="52"/>
        <v>915.49411764705872</v>
      </c>
      <c r="J47" s="116">
        <f>B47+D47+F47+H47</f>
        <v>642.35294117647061</v>
      </c>
      <c r="K47" s="116">
        <f>C47+E47+G47+I47</f>
        <v>380394.93529411766</v>
      </c>
      <c r="L47" s="117"/>
      <c r="M47" s="117"/>
      <c r="N47" s="118"/>
      <c r="O47" s="107"/>
      <c r="P47" s="119" t="s">
        <v>77</v>
      </c>
      <c r="Q47" s="120"/>
      <c r="R47" s="117"/>
      <c r="S47" s="121">
        <f>SUM(S7:S23)</f>
        <v>33184.894020000007</v>
      </c>
      <c r="T47" s="122"/>
      <c r="U47" s="117"/>
      <c r="V47" s="123">
        <f>SUM(V7:V23)</f>
        <v>509.26259499999702</v>
      </c>
      <c r="W47" s="124"/>
      <c r="X47" s="117"/>
      <c r="Y47" s="121">
        <f>SUM(Y7:Y23)</f>
        <v>-185.88019000000014</v>
      </c>
      <c r="Z47" s="122"/>
      <c r="AA47" s="117"/>
      <c r="AB47" s="121">
        <f>SUM(AB7:AB23)</f>
        <v>-389.37007299999999</v>
      </c>
      <c r="AC47" s="125">
        <f>SUM(AC7:AC23)</f>
        <v>33118.906352000005</v>
      </c>
      <c r="AD47" s="126">
        <f>IFERROR(C47/B47,0)</f>
        <v>567.10023669856946</v>
      </c>
    </row>
    <row r="48" spans="1:30" s="114" customFormat="1" x14ac:dyDescent="0.25">
      <c r="A48" s="55" t="s">
        <v>60</v>
      </c>
      <c r="B48" s="132">
        <f>IFERROR(AVERAGE(B28:B44),0)</f>
        <v>3.5294117647058822</v>
      </c>
      <c r="C48" s="26">
        <f t="shared" ref="C48:I48" si="53">IFERROR(AVERAGE(C28:C44),0)</f>
        <v>1134.6470588235295</v>
      </c>
      <c r="D48" s="26">
        <f t="shared" si="53"/>
        <v>0</v>
      </c>
      <c r="E48" s="26">
        <f t="shared" si="53"/>
        <v>0</v>
      </c>
      <c r="F48" s="26">
        <f t="shared" si="53"/>
        <v>0</v>
      </c>
      <c r="G48" s="26">
        <f t="shared" si="53"/>
        <v>0</v>
      </c>
      <c r="H48" s="26">
        <f t="shared" si="53"/>
        <v>0</v>
      </c>
      <c r="I48" s="26">
        <f t="shared" si="53"/>
        <v>0</v>
      </c>
      <c r="J48" s="26">
        <f>B48+D48+F48+H48</f>
        <v>3.5294117647058822</v>
      </c>
      <c r="K48" s="26">
        <f>C48+E48+G48+I48</f>
        <v>1134.6470588235295</v>
      </c>
      <c r="L48" s="27"/>
      <c r="M48" s="28"/>
      <c r="N48" s="65"/>
      <c r="O48" s="107"/>
      <c r="P48" s="55" t="s">
        <v>60</v>
      </c>
      <c r="Q48" s="41"/>
      <c r="R48" s="27"/>
      <c r="S48" s="31">
        <f>SUM(S28:S44)</f>
        <v>95.694560000000081</v>
      </c>
      <c r="T48" s="30"/>
      <c r="U48" s="27"/>
      <c r="V48" s="32">
        <f>SUM(V28:V44)</f>
        <v>0</v>
      </c>
      <c r="W48" s="33"/>
      <c r="X48" s="27"/>
      <c r="Y48" s="31">
        <f>SUM(Y28:Y44)</f>
        <v>0</v>
      </c>
      <c r="Z48" s="30"/>
      <c r="AA48" s="27"/>
      <c r="AB48" s="31">
        <f>SUM(AB28:AB44)</f>
        <v>0</v>
      </c>
      <c r="AC48" s="34">
        <f>SUM(AC28:AC44)</f>
        <v>95.694560000000081</v>
      </c>
      <c r="AD48" s="35">
        <f>IFERROR(C48/B48,0)</f>
        <v>321.48333333333335</v>
      </c>
    </row>
    <row r="49" spans="1:30" s="25" customFormat="1" x14ac:dyDescent="0.25">
      <c r="A49" s="43" t="s">
        <v>52</v>
      </c>
      <c r="B49" s="44">
        <f t="shared" ref="B49:K49" si="54">IFERROR(SUM(B47:B48),0)</f>
        <v>575.11764705882354</v>
      </c>
      <c r="C49" s="44">
        <f t="shared" si="54"/>
        <v>325282.4705882353</v>
      </c>
      <c r="D49" s="44">
        <f t="shared" si="54"/>
        <v>61.647058823529413</v>
      </c>
      <c r="E49" s="44">
        <f t="shared" si="54"/>
        <v>52669.970588235294</v>
      </c>
      <c r="F49" s="44">
        <f t="shared" si="54"/>
        <v>0.88235294117647056</v>
      </c>
      <c r="G49" s="44">
        <f t="shared" si="54"/>
        <v>2661.6470588235293</v>
      </c>
      <c r="H49" s="44">
        <f t="shared" si="54"/>
        <v>8.235294117647058</v>
      </c>
      <c r="I49" s="44">
        <f t="shared" si="54"/>
        <v>915.49411764705872</v>
      </c>
      <c r="J49" s="44">
        <f t="shared" si="54"/>
        <v>645.88235294117646</v>
      </c>
      <c r="K49" s="44">
        <f t="shared" si="54"/>
        <v>381529.58235294122</v>
      </c>
      <c r="L49" s="45"/>
      <c r="M49" s="45"/>
      <c r="N49" s="46"/>
      <c r="O49" s="107"/>
      <c r="P49" s="47" t="s">
        <v>4</v>
      </c>
      <c r="Q49" s="48"/>
      <c r="R49" s="45"/>
      <c r="S49" s="49">
        <f>SUM(S47:S48)</f>
        <v>33280.588580000011</v>
      </c>
      <c r="T49" s="50"/>
      <c r="U49" s="45"/>
      <c r="V49" s="51">
        <f>SUM(V47:V48)</f>
        <v>509.26259499999702</v>
      </c>
      <c r="W49" s="52"/>
      <c r="X49" s="45"/>
      <c r="Y49" s="49">
        <f>SUM(Y47:Y48)</f>
        <v>-185.88019000000014</v>
      </c>
      <c r="Z49" s="50"/>
      <c r="AA49" s="45"/>
      <c r="AB49" s="49">
        <f>SUM(AB47:AB48)</f>
        <v>-389.37007299999999</v>
      </c>
      <c r="AC49" s="53">
        <f>SUM(AC47:AC48)</f>
        <v>33214.600912000009</v>
      </c>
      <c r="AD49" s="54">
        <f>SUM(AD47:AD48)</f>
        <v>888.58357003190281</v>
      </c>
    </row>
    <row r="55" spans="1:30" ht="15" hidden="1" customHeight="1" x14ac:dyDescent="0.25"/>
    <row r="56" spans="1:30" ht="15" hidden="1" customHeight="1" x14ac:dyDescent="0.25"/>
    <row r="57" spans="1:30" ht="15" hidden="1" customHeight="1" x14ac:dyDescent="0.25"/>
  </sheetData>
  <mergeCells count="18">
    <mergeCell ref="P1:AC1"/>
    <mergeCell ref="P2:AC2"/>
    <mergeCell ref="A25:N25"/>
    <mergeCell ref="A1:N1"/>
    <mergeCell ref="A2:N2"/>
    <mergeCell ref="T5:V5"/>
    <mergeCell ref="W5:Y5"/>
    <mergeCell ref="Z5:AB5"/>
    <mergeCell ref="AD5:AD6"/>
    <mergeCell ref="A4:N4"/>
    <mergeCell ref="P4:AD4"/>
    <mergeCell ref="Q5:S5"/>
    <mergeCell ref="P25:AD25"/>
    <mergeCell ref="T26:V26"/>
    <mergeCell ref="W26:Y26"/>
    <mergeCell ref="Z26:AB26"/>
    <mergeCell ref="AD26:AD27"/>
    <mergeCell ref="Q26:S26"/>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topLeftCell="A17" workbookViewId="0">
      <selection activeCell="B35" sqref="B35"/>
    </sheetView>
  </sheetViews>
  <sheetFormatPr defaultColWidth="9.140625" defaultRowHeight="15.75" x14ac:dyDescent="0.25"/>
  <cols>
    <col min="1" max="1" width="41.7109375" style="20" customWidth="1"/>
    <col min="2" max="2" width="27" style="20" bestFit="1" customWidth="1"/>
    <col min="3" max="3" width="33.28515625" style="20" customWidth="1"/>
    <col min="4" max="4" width="26.42578125" style="20" bestFit="1" customWidth="1"/>
    <col min="5" max="5" width="24" style="20" bestFit="1" customWidth="1"/>
    <col min="6" max="6" width="17.140625" style="20" bestFit="1" customWidth="1"/>
    <col min="7" max="7" width="14.85546875" style="20" bestFit="1" customWidth="1"/>
    <col min="8" max="10" width="12.7109375" style="20" bestFit="1" customWidth="1"/>
    <col min="11" max="18" width="9.140625" style="20"/>
    <col min="19" max="23" width="9.28515625" style="20" bestFit="1" customWidth="1"/>
    <col min="24" max="24" width="12.7109375" style="20" bestFit="1" customWidth="1"/>
    <col min="25" max="25" width="9.42578125" style="20" bestFit="1" customWidth="1"/>
    <col min="26" max="26" width="12.85546875" style="20" bestFit="1" customWidth="1"/>
    <col min="27" max="29" width="9.28515625" style="20" bestFit="1" customWidth="1"/>
    <col min="30" max="31" width="10.42578125" style="20" bestFit="1" customWidth="1"/>
    <col min="32" max="32" width="14.5703125" style="20" bestFit="1" customWidth="1"/>
    <col min="33" max="33" width="10.42578125" style="20" bestFit="1" customWidth="1"/>
    <col min="34" max="34" width="14.5703125" style="20" bestFit="1" customWidth="1"/>
    <col min="35" max="16384" width="9.140625" style="20"/>
  </cols>
  <sheetData>
    <row r="1" spans="1:13" x14ac:dyDescent="0.25">
      <c r="A1" s="1" t="s">
        <v>11</v>
      </c>
    </row>
    <row r="2" spans="1:13" x14ac:dyDescent="0.25">
      <c r="A2" s="5" t="s">
        <v>9</v>
      </c>
      <c r="B2" s="6" t="s">
        <v>53</v>
      </c>
      <c r="C2" s="6" t="s">
        <v>68</v>
      </c>
      <c r="D2" s="20" t="s">
        <v>3</v>
      </c>
    </row>
    <row r="3" spans="1:13" x14ac:dyDescent="0.25">
      <c r="A3" s="15" t="str">
        <f>A12</f>
        <v>Q4'20</v>
      </c>
      <c r="B3" s="7">
        <f>B12+C12+E12+F12</f>
        <v>3232.171975000007</v>
      </c>
      <c r="C3" s="127"/>
      <c r="D3" s="20">
        <v>1</v>
      </c>
    </row>
    <row r="4" spans="1:13" x14ac:dyDescent="0.25">
      <c r="A4" s="15" t="str">
        <f t="shared" ref="A4:A7" si="0">A13</f>
        <v>Q1'21</v>
      </c>
      <c r="B4" s="7">
        <f>B13+C13+E13+F13</f>
        <v>14497.315354</v>
      </c>
      <c r="C4" s="127"/>
      <c r="D4" s="20">
        <v>2</v>
      </c>
      <c r="F4" s="22"/>
      <c r="G4" s="22"/>
      <c r="H4" s="22"/>
      <c r="I4" s="22"/>
      <c r="J4" s="22"/>
    </row>
    <row r="5" spans="1:13" x14ac:dyDescent="0.25">
      <c r="A5" s="15" t="str">
        <f t="shared" si="0"/>
        <v>Q2'21</v>
      </c>
      <c r="B5" s="7">
        <f>B14+C14+E14+F14</f>
        <v>12900.208935000002</v>
      </c>
      <c r="C5" s="127"/>
      <c r="F5" s="22"/>
      <c r="G5" s="22"/>
      <c r="H5" s="22"/>
      <c r="I5" s="22"/>
      <c r="J5" s="22"/>
    </row>
    <row r="6" spans="1:13" x14ac:dyDescent="0.25">
      <c r="A6" s="15" t="str">
        <f t="shared" si="0"/>
        <v>Q3'21</v>
      </c>
      <c r="B6" s="7">
        <f>B15+C15+E15+F15</f>
        <v>312.53526999999389</v>
      </c>
      <c r="C6" s="127"/>
      <c r="F6" s="22"/>
      <c r="G6" s="22"/>
      <c r="H6" s="22"/>
      <c r="I6" s="22"/>
      <c r="J6" s="22"/>
    </row>
    <row r="7" spans="1:13" x14ac:dyDescent="0.25">
      <c r="A7" s="15" t="str">
        <f t="shared" si="0"/>
        <v>Q4'21</v>
      </c>
      <c r="B7" s="7">
        <f>B16+C16+E16+F16</f>
        <v>616.13361999999313</v>
      </c>
      <c r="C7" s="127"/>
      <c r="D7" s="20">
        <v>3</v>
      </c>
      <c r="F7" s="22"/>
      <c r="G7" s="22"/>
      <c r="H7" s="22"/>
      <c r="I7" s="22"/>
      <c r="J7" s="22"/>
    </row>
    <row r="8" spans="1:13" x14ac:dyDescent="0.25">
      <c r="A8" s="15"/>
      <c r="B8" s="7"/>
      <c r="E8" s="16"/>
      <c r="F8" s="22"/>
      <c r="G8" s="22"/>
      <c r="H8" s="22"/>
      <c r="I8" s="22"/>
      <c r="J8" s="22"/>
    </row>
    <row r="9" spans="1:13" x14ac:dyDescent="0.25">
      <c r="E9" s="16"/>
      <c r="F9" s="22"/>
      <c r="G9" s="22"/>
      <c r="H9" s="22"/>
      <c r="I9" s="22"/>
      <c r="J9" s="22"/>
    </row>
    <row r="10" spans="1:13" x14ac:dyDescent="0.25">
      <c r="A10" s="1" t="s">
        <v>10</v>
      </c>
      <c r="E10" s="16"/>
      <c r="F10" s="22"/>
      <c r="G10" s="22"/>
      <c r="H10" s="22"/>
      <c r="I10" s="22"/>
      <c r="J10" s="22"/>
    </row>
    <row r="11" spans="1:13" ht="27.75" customHeight="1" x14ac:dyDescent="0.25">
      <c r="A11" s="5" t="s">
        <v>9</v>
      </c>
      <c r="B11" s="8" t="s">
        <v>54</v>
      </c>
      <c r="C11" s="8" t="s">
        <v>55</v>
      </c>
      <c r="D11" s="8"/>
      <c r="E11" s="8" t="s">
        <v>56</v>
      </c>
      <c r="F11" s="8" t="s">
        <v>57</v>
      </c>
      <c r="G11" s="20" t="s">
        <v>3</v>
      </c>
      <c r="H11" s="17"/>
      <c r="I11" s="22"/>
      <c r="J11" s="22"/>
      <c r="K11" s="22"/>
      <c r="L11" s="22"/>
      <c r="M11" s="22"/>
    </row>
    <row r="12" spans="1:13" x14ac:dyDescent="0.25">
      <c r="A12" s="15" t="s">
        <v>66</v>
      </c>
      <c r="B12" s="7">
        <v>3446.133600000006</v>
      </c>
      <c r="C12" s="7">
        <v>-154.961624999999</v>
      </c>
      <c r="D12" s="7"/>
      <c r="E12" s="7">
        <v>39</v>
      </c>
      <c r="F12" s="7">
        <v>-98</v>
      </c>
      <c r="G12" s="20">
        <v>3</v>
      </c>
      <c r="I12" s="22"/>
      <c r="J12" s="22"/>
      <c r="K12" s="22"/>
    </row>
    <row r="13" spans="1:13" x14ac:dyDescent="0.25">
      <c r="A13" s="15" t="s">
        <v>67</v>
      </c>
      <c r="B13" s="7">
        <v>14066.132740000001</v>
      </c>
      <c r="C13" s="7">
        <v>431.43868499999968</v>
      </c>
      <c r="D13" s="7">
        <v>0</v>
      </c>
      <c r="E13" s="7">
        <v>54.070200000000014</v>
      </c>
      <c r="F13" s="7">
        <v>-54.326270999999991</v>
      </c>
      <c r="G13" s="20">
        <v>2</v>
      </c>
      <c r="J13" s="22"/>
      <c r="K13" s="22"/>
    </row>
    <row r="14" spans="1:13" x14ac:dyDescent="0.25">
      <c r="A14" s="15" t="s">
        <v>72</v>
      </c>
      <c r="B14" s="7">
        <v>11485.074160000004</v>
      </c>
      <c r="C14" s="7">
        <v>1556.5685149999986</v>
      </c>
      <c r="D14" s="7">
        <v>0</v>
      </c>
      <c r="E14" s="7">
        <v>-99.781020000000069</v>
      </c>
      <c r="F14" s="7">
        <v>-41.652720000000002</v>
      </c>
      <c r="G14" s="20">
        <v>1</v>
      </c>
      <c r="J14" s="22"/>
      <c r="K14" s="22"/>
    </row>
    <row r="15" spans="1:13" x14ac:dyDescent="0.25">
      <c r="A15" s="15" t="s">
        <v>73</v>
      </c>
      <c r="B15" s="7">
        <v>1089.7627799999955</v>
      </c>
      <c r="C15" s="7">
        <v>-604.48155000000156</v>
      </c>
      <c r="D15" s="7">
        <v>0</v>
      </c>
      <c r="E15" s="7">
        <v>-105.97639999999998</v>
      </c>
      <c r="F15" s="7">
        <v>-66.769560000000013</v>
      </c>
      <c r="G15" s="20">
        <v>1</v>
      </c>
      <c r="J15" s="22"/>
      <c r="K15" s="22"/>
    </row>
    <row r="16" spans="1:13" x14ac:dyDescent="0.25">
      <c r="A16" s="15" t="s">
        <v>76</v>
      </c>
      <c r="B16" s="7">
        <v>1302.8504399999947</v>
      </c>
      <c r="C16" s="7">
        <v>-615.87629000000152</v>
      </c>
      <c r="D16" s="7">
        <v>0</v>
      </c>
      <c r="E16" s="7">
        <v>5.2803999999999975</v>
      </c>
      <c r="F16" s="7">
        <v>-76.120930000000016</v>
      </c>
      <c r="G16" s="20">
        <v>1</v>
      </c>
      <c r="J16" s="22"/>
      <c r="K16" s="22"/>
    </row>
    <row r="17" spans="1:10" x14ac:dyDescent="0.25">
      <c r="A17" s="15"/>
      <c r="B17" s="7"/>
      <c r="C17" s="7"/>
      <c r="D17" s="7"/>
      <c r="E17" s="7"/>
      <c r="F17" s="22"/>
      <c r="G17" s="22"/>
    </row>
    <row r="18" spans="1:10" x14ac:dyDescent="0.25">
      <c r="F18" s="22"/>
      <c r="G18" s="22"/>
    </row>
    <row r="19" spans="1:10" x14ac:dyDescent="0.25">
      <c r="A19" s="1" t="s">
        <v>6</v>
      </c>
      <c r="B19" s="1"/>
      <c r="C19" s="1"/>
      <c r="D19" s="1"/>
      <c r="E19" s="1"/>
      <c r="F19" s="22"/>
      <c r="G19" s="22"/>
    </row>
    <row r="20" spans="1:10" x14ac:dyDescent="0.25">
      <c r="A20" s="1"/>
      <c r="B20" s="1"/>
      <c r="C20" s="1"/>
      <c r="D20" s="1"/>
      <c r="E20" s="1"/>
      <c r="F20" s="22"/>
      <c r="G20" s="22"/>
    </row>
    <row r="21" spans="1:10" ht="28.5" customHeight="1" x14ac:dyDescent="0.25">
      <c r="A21" s="3"/>
      <c r="B21" s="4" t="s">
        <v>1</v>
      </c>
      <c r="C21" s="99"/>
      <c r="D21" s="99"/>
      <c r="E21" s="99"/>
      <c r="F21" s="22"/>
      <c r="G21" s="22"/>
      <c r="H21" s="22"/>
      <c r="I21" s="22"/>
      <c r="J21" s="22"/>
    </row>
    <row r="22" spans="1:10" x14ac:dyDescent="0.25">
      <c r="A22" s="21" t="s">
        <v>22</v>
      </c>
      <c r="B22" s="23">
        <v>555</v>
      </c>
      <c r="C22" s="100"/>
      <c r="D22" s="101"/>
      <c r="E22" s="101"/>
      <c r="F22" s="22"/>
      <c r="G22" s="22"/>
      <c r="H22" s="22"/>
      <c r="I22" s="22"/>
      <c r="J22" s="22"/>
    </row>
    <row r="23" spans="1:10" x14ac:dyDescent="0.25">
      <c r="A23" s="21" t="s">
        <v>23</v>
      </c>
      <c r="B23" s="23">
        <v>59</v>
      </c>
      <c r="C23" s="100"/>
      <c r="D23" s="102"/>
      <c r="E23" s="102"/>
      <c r="F23" s="22"/>
      <c r="G23" s="22"/>
      <c r="H23" s="22"/>
      <c r="I23" s="22"/>
      <c r="J23" s="22"/>
    </row>
    <row r="24" spans="1:10" x14ac:dyDescent="0.25">
      <c r="A24" s="21" t="s">
        <v>24</v>
      </c>
      <c r="B24" s="23">
        <v>0</v>
      </c>
      <c r="C24" s="100"/>
      <c r="D24" s="128"/>
      <c r="E24" s="102"/>
      <c r="F24" s="22"/>
      <c r="G24" s="22"/>
      <c r="H24" s="22"/>
      <c r="I24" s="22"/>
      <c r="J24" s="22"/>
    </row>
    <row r="25" spans="1:10" x14ac:dyDescent="0.25">
      <c r="A25" s="21" t="s">
        <v>58</v>
      </c>
      <c r="B25" s="23">
        <v>7</v>
      </c>
      <c r="C25" s="100"/>
      <c r="D25" s="128"/>
      <c r="E25" s="102"/>
      <c r="F25" s="22"/>
      <c r="G25" s="22"/>
      <c r="H25" s="22"/>
      <c r="I25" s="22"/>
      <c r="J25" s="22"/>
    </row>
    <row r="26" spans="1:10" x14ac:dyDescent="0.25">
      <c r="A26" s="21" t="s">
        <v>60</v>
      </c>
      <c r="B26" s="23">
        <v>5</v>
      </c>
      <c r="C26" s="100"/>
      <c r="D26" s="102"/>
      <c r="E26" s="102"/>
      <c r="F26" s="22"/>
      <c r="G26" s="22"/>
      <c r="H26" s="22"/>
      <c r="I26" s="22"/>
      <c r="J26" s="22"/>
    </row>
    <row r="27" spans="1:10" x14ac:dyDescent="0.25">
      <c r="A27" s="21" t="s">
        <v>25</v>
      </c>
      <c r="B27" s="18">
        <f>SUM(B22:B26)</f>
        <v>626</v>
      </c>
      <c r="C27" s="103"/>
      <c r="D27" s="103"/>
      <c r="E27" s="103"/>
      <c r="F27" s="22"/>
      <c r="G27" s="22"/>
      <c r="H27" s="22"/>
      <c r="I27" s="22"/>
      <c r="J27" s="22"/>
    </row>
    <row r="28" spans="1:10" x14ac:dyDescent="0.25">
      <c r="E28" s="20" t="str">
        <f>'Chart Data'!A27 &amp; " " &amp; TEXT('Chart Data'!B27, "#,#0")</f>
        <v>AVERAGE METERS/MONTH: 626</v>
      </c>
      <c r="F28" s="22"/>
      <c r="G28" s="22"/>
      <c r="H28" s="22"/>
      <c r="I28" s="22"/>
      <c r="J28" s="22"/>
    </row>
    <row r="29" spans="1:10" x14ac:dyDescent="0.25">
      <c r="A29" s="1" t="s">
        <v>7</v>
      </c>
      <c r="B29" s="1"/>
      <c r="C29" s="1"/>
      <c r="D29" s="1"/>
      <c r="E29" s="1"/>
      <c r="F29" s="22"/>
      <c r="G29" s="22"/>
      <c r="H29" s="22"/>
      <c r="I29" s="22"/>
      <c r="J29" s="22"/>
    </row>
    <row r="30" spans="1:10" x14ac:dyDescent="0.25">
      <c r="A30" s="1"/>
      <c r="B30" s="1"/>
      <c r="C30" s="1"/>
      <c r="F30" s="22"/>
      <c r="G30" s="22"/>
      <c r="H30" s="22"/>
      <c r="I30" s="22"/>
      <c r="J30" s="22"/>
    </row>
    <row r="31" spans="1:10" ht="28.5" customHeight="1" x14ac:dyDescent="0.25">
      <c r="A31" s="3" t="s">
        <v>4</v>
      </c>
      <c r="B31" s="4" t="s">
        <v>8</v>
      </c>
      <c r="C31" s="104"/>
      <c r="D31" s="104"/>
      <c r="E31" s="104"/>
      <c r="F31" s="22"/>
      <c r="G31" s="22"/>
      <c r="H31" s="22"/>
      <c r="I31" s="22"/>
      <c r="J31" s="22"/>
    </row>
    <row r="32" spans="1:10" x14ac:dyDescent="0.25">
      <c r="A32" s="21" t="s">
        <v>22</v>
      </c>
      <c r="B32" s="10">
        <v>353076</v>
      </c>
      <c r="C32" s="105"/>
      <c r="D32" s="105"/>
      <c r="E32" s="105"/>
      <c r="F32" s="22"/>
      <c r="G32" s="22"/>
      <c r="H32" s="22"/>
      <c r="I32" s="22"/>
      <c r="J32" s="22"/>
    </row>
    <row r="33" spans="1:10" x14ac:dyDescent="0.25">
      <c r="A33" s="21" t="s">
        <v>23</v>
      </c>
      <c r="B33" s="10">
        <v>50194</v>
      </c>
      <c r="C33" s="105"/>
      <c r="D33" s="105"/>
      <c r="E33" s="105"/>
      <c r="F33" s="22"/>
      <c r="G33" s="22"/>
      <c r="H33" s="22"/>
      <c r="I33" s="22"/>
      <c r="J33" s="22"/>
    </row>
    <row r="34" spans="1:10" x14ac:dyDescent="0.25">
      <c r="A34" s="21" t="s">
        <v>24</v>
      </c>
      <c r="B34" s="10">
        <v>102</v>
      </c>
      <c r="C34" s="105"/>
      <c r="D34" s="105"/>
      <c r="E34" s="105"/>
      <c r="F34" s="22"/>
      <c r="G34" s="22"/>
      <c r="H34" s="22"/>
      <c r="I34" s="22"/>
      <c r="J34" s="22"/>
    </row>
    <row r="35" spans="1:10" x14ac:dyDescent="0.25">
      <c r="A35" s="21" t="s">
        <v>58</v>
      </c>
      <c r="B35" s="10">
        <v>978</v>
      </c>
      <c r="C35" s="105"/>
      <c r="D35" s="105"/>
      <c r="E35" s="105"/>
      <c r="F35" s="22"/>
      <c r="G35" s="22"/>
      <c r="H35" s="22"/>
      <c r="I35" s="22"/>
      <c r="J35" s="22"/>
    </row>
    <row r="36" spans="1:10" x14ac:dyDescent="0.25">
      <c r="A36" s="21" t="s">
        <v>60</v>
      </c>
      <c r="B36" s="10">
        <v>2021</v>
      </c>
      <c r="C36" s="105"/>
      <c r="D36" s="105"/>
      <c r="E36" s="105"/>
      <c r="F36" s="22"/>
      <c r="G36" s="22"/>
    </row>
    <row r="37" spans="1:10" x14ac:dyDescent="0.25">
      <c r="A37" s="21" t="s">
        <v>26</v>
      </c>
      <c r="B37" s="14">
        <f>SUM(B32:B36)</f>
        <v>406371</v>
      </c>
      <c r="E37" s="20" t="str">
        <f>'Chart Data'!A37&amp; " " &amp; TEXT('Chart Data'!B37, "#,#0")</f>
        <v>AVERAGE USAGE/MONTH: 406,371</v>
      </c>
      <c r="F37" s="22"/>
      <c r="G37" s="22"/>
    </row>
    <row r="38" spans="1:10" x14ac:dyDescent="0.25">
      <c r="F38" s="22"/>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Labarre</dc:creator>
  <cp:lastModifiedBy>Malissa Labarre</cp:lastModifiedBy>
  <cp:lastPrinted>2021-03-25T18:42:30Z</cp:lastPrinted>
  <dcterms:created xsi:type="dcterms:W3CDTF">2017-12-07T16:13:29Z</dcterms:created>
  <dcterms:modified xsi:type="dcterms:W3CDTF">2022-03-18T14:23:03Z</dcterms:modified>
</cp:coreProperties>
</file>