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dksuc\Dropbox\CPG\MUNICIPAL AGGREGATION\_Massachusetts\_MA Quarterly Reporting\2023 Q3\"/>
    </mc:Choice>
  </mc:AlternateContent>
  <xr:revisionPtr revIDLastSave="0" documentId="13_ncr:1_{60CB94B7-6A15-4351-A56A-DC2528553603}"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Report'!$A$1:$C$67</definedName>
    <definedName name="_xlnm.Print_Area" localSheetId="2">'Buckland Detail'!$A$1:$AD$101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2" i="7" l="1"/>
  <c r="S52" i="7"/>
  <c r="V52" i="7"/>
  <c r="Y52" i="7"/>
  <c r="AB52" i="7"/>
  <c r="AD52" i="7"/>
  <c r="P53" i="7"/>
  <c r="S53" i="7"/>
  <c r="V53" i="7"/>
  <c r="Y53" i="7"/>
  <c r="AB53" i="7"/>
  <c r="AD53" i="7"/>
  <c r="P54" i="7"/>
  <c r="S54" i="7"/>
  <c r="V54" i="7"/>
  <c r="Y54" i="7"/>
  <c r="AB54" i="7"/>
  <c r="AD54" i="7"/>
  <c r="P55" i="7"/>
  <c r="S55" i="7"/>
  <c r="V55" i="7"/>
  <c r="Y55" i="7"/>
  <c r="AB55" i="7"/>
  <c r="AD55" i="7"/>
  <c r="P56" i="7"/>
  <c r="S56" i="7"/>
  <c r="V56" i="7"/>
  <c r="Y56" i="7"/>
  <c r="AB56" i="7"/>
  <c r="AD56" i="7"/>
  <c r="P57" i="7"/>
  <c r="S57" i="7"/>
  <c r="V57" i="7"/>
  <c r="Y57" i="7"/>
  <c r="AB57" i="7"/>
  <c r="AD57" i="7"/>
  <c r="P58" i="7"/>
  <c r="S58" i="7"/>
  <c r="V58" i="7"/>
  <c r="Y58" i="7"/>
  <c r="AB58" i="7"/>
  <c r="AD58" i="7"/>
  <c r="P59" i="7"/>
  <c r="S59" i="7"/>
  <c r="V59" i="7"/>
  <c r="Y59" i="7"/>
  <c r="AB59" i="7"/>
  <c r="AD59" i="7"/>
  <c r="P60" i="7"/>
  <c r="S60" i="7"/>
  <c r="V60" i="7"/>
  <c r="Y60" i="7"/>
  <c r="AB60" i="7"/>
  <c r="AD60" i="7"/>
  <c r="P61" i="7"/>
  <c r="S61" i="7"/>
  <c r="V61" i="7"/>
  <c r="Y61" i="7"/>
  <c r="AB61" i="7"/>
  <c r="AD61" i="7"/>
  <c r="P62" i="7"/>
  <c r="S62" i="7"/>
  <c r="V62" i="7"/>
  <c r="Y62" i="7"/>
  <c r="AB62" i="7"/>
  <c r="AD62" i="7"/>
  <c r="P63" i="7"/>
  <c r="S63" i="7"/>
  <c r="V63" i="7"/>
  <c r="Y63" i="7"/>
  <c r="AB63" i="7"/>
  <c r="AD63" i="7"/>
  <c r="K63" i="7"/>
  <c r="J63" i="7"/>
  <c r="K62" i="7"/>
  <c r="J62" i="7"/>
  <c r="K61" i="7"/>
  <c r="J61" i="7"/>
  <c r="K60" i="7"/>
  <c r="J60" i="7"/>
  <c r="K59" i="7"/>
  <c r="J59" i="7"/>
  <c r="K58" i="7"/>
  <c r="J58" i="7"/>
  <c r="K57" i="7"/>
  <c r="J57" i="7"/>
  <c r="K56" i="7"/>
  <c r="J56" i="7"/>
  <c r="K55" i="7"/>
  <c r="J55" i="7"/>
  <c r="K54" i="7"/>
  <c r="J54" i="7"/>
  <c r="K53" i="7"/>
  <c r="J53" i="7"/>
  <c r="K52" i="7"/>
  <c r="J52" i="7"/>
  <c r="AD64" i="7"/>
  <c r="AB64" i="7"/>
  <c r="Y64" i="7"/>
  <c r="V64" i="7"/>
  <c r="S64" i="7"/>
  <c r="P64" i="7"/>
  <c r="K64" i="7"/>
  <c r="J64" i="7"/>
  <c r="S7" i="7"/>
  <c r="V7" i="7"/>
  <c r="Y7" i="7"/>
  <c r="AB7" i="7"/>
  <c r="AD7" i="7"/>
  <c r="S8" i="7"/>
  <c r="V8" i="7"/>
  <c r="Y8" i="7"/>
  <c r="AB8" i="7"/>
  <c r="AD8" i="7"/>
  <c r="S9" i="7"/>
  <c r="V9" i="7"/>
  <c r="Y9" i="7"/>
  <c r="AB9" i="7"/>
  <c r="AD9" i="7"/>
  <c r="S10" i="7"/>
  <c r="V10" i="7"/>
  <c r="Y10" i="7"/>
  <c r="AB10" i="7"/>
  <c r="AD10" i="7"/>
  <c r="S11" i="7"/>
  <c r="V11" i="7"/>
  <c r="Y11" i="7"/>
  <c r="AB11" i="7"/>
  <c r="AD11" i="7"/>
  <c r="S12" i="7"/>
  <c r="V12" i="7"/>
  <c r="Y12" i="7"/>
  <c r="AB12" i="7"/>
  <c r="AD12" i="7"/>
  <c r="S13" i="7"/>
  <c r="V13" i="7"/>
  <c r="Y13" i="7"/>
  <c r="AB13" i="7"/>
  <c r="AD13" i="7"/>
  <c r="S14" i="7"/>
  <c r="V14" i="7"/>
  <c r="Y14" i="7"/>
  <c r="AB14" i="7"/>
  <c r="AD14" i="7"/>
  <c r="S15" i="7"/>
  <c r="V15" i="7"/>
  <c r="Y15" i="7"/>
  <c r="AB15" i="7"/>
  <c r="AD15" i="7"/>
  <c r="S16" i="7"/>
  <c r="V16" i="7"/>
  <c r="Y16" i="7"/>
  <c r="AB16" i="7"/>
  <c r="AD16" i="7"/>
  <c r="S17" i="7"/>
  <c r="V17" i="7"/>
  <c r="Y17" i="7"/>
  <c r="AB17" i="7"/>
  <c r="AD17" i="7"/>
  <c r="S18" i="7"/>
  <c r="V18" i="7"/>
  <c r="Y18" i="7"/>
  <c r="AB18" i="7"/>
  <c r="AD18" i="7"/>
  <c r="P7" i="7"/>
  <c r="P8" i="7"/>
  <c r="P9" i="7"/>
  <c r="P10" i="7"/>
  <c r="P11" i="7"/>
  <c r="P12" i="7"/>
  <c r="P13" i="7"/>
  <c r="P14" i="7"/>
  <c r="P15" i="7"/>
  <c r="P16" i="7"/>
  <c r="P17" i="7"/>
  <c r="P18" i="7"/>
  <c r="K18" i="7"/>
  <c r="J18" i="7"/>
  <c r="K17" i="7"/>
  <c r="J17" i="7"/>
  <c r="K16" i="7"/>
  <c r="J16" i="7"/>
  <c r="K15" i="7"/>
  <c r="J15" i="7"/>
  <c r="K14" i="7"/>
  <c r="J14" i="7"/>
  <c r="K13" i="7"/>
  <c r="J13" i="7"/>
  <c r="K12" i="7"/>
  <c r="J12" i="7"/>
  <c r="K11" i="7"/>
  <c r="J11" i="7"/>
  <c r="K10" i="7"/>
  <c r="J10" i="7"/>
  <c r="K9" i="7"/>
  <c r="J9" i="7"/>
  <c r="K8" i="7"/>
  <c r="J8" i="7"/>
  <c r="K7" i="7"/>
  <c r="J7" i="7"/>
  <c r="AD19" i="7"/>
  <c r="AB19" i="7"/>
  <c r="Y19" i="7"/>
  <c r="V19" i="7"/>
  <c r="S19" i="7"/>
  <c r="P19" i="7"/>
  <c r="K19" i="7"/>
  <c r="J19" i="7"/>
  <c r="AB20" i="7"/>
  <c r="AD20" i="7"/>
  <c r="AB21" i="7"/>
  <c r="AD21" i="7"/>
  <c r="AB22" i="7"/>
  <c r="AD22" i="7"/>
  <c r="AB23" i="7"/>
  <c r="AD23" i="7"/>
  <c r="AB24" i="7"/>
  <c r="AD24" i="7"/>
  <c r="AB25" i="7"/>
  <c r="AD25" i="7"/>
  <c r="AB26" i="7"/>
  <c r="AD26" i="7"/>
  <c r="AB27" i="7"/>
  <c r="AD27" i="7"/>
  <c r="AB28" i="7"/>
  <c r="AD28" i="7"/>
  <c r="AB29" i="7"/>
  <c r="AD29" i="7"/>
  <c r="AB30" i="7"/>
  <c r="AD30" i="7"/>
  <c r="Y20" i="7"/>
  <c r="Y21" i="7"/>
  <c r="Y22" i="7"/>
  <c r="Y23" i="7"/>
  <c r="Y24" i="7"/>
  <c r="Y25" i="7"/>
  <c r="Y26" i="7"/>
  <c r="Y27" i="7"/>
  <c r="Y28" i="7"/>
  <c r="Y29" i="7"/>
  <c r="Y30" i="7"/>
  <c r="V20" i="7"/>
  <c r="V21" i="7"/>
  <c r="V22" i="7"/>
  <c r="V23" i="7"/>
  <c r="V24" i="7"/>
  <c r="V25" i="7"/>
  <c r="V26" i="7"/>
  <c r="V27" i="7"/>
  <c r="V28" i="7"/>
  <c r="V29" i="7"/>
  <c r="V30" i="7"/>
  <c r="S65" i="7"/>
  <c r="V65" i="7"/>
  <c r="Y65" i="7"/>
  <c r="AB65" i="7"/>
  <c r="AD65" i="7"/>
  <c r="S66" i="7"/>
  <c r="V66" i="7"/>
  <c r="Y66" i="7"/>
  <c r="AB66" i="7"/>
  <c r="AD66" i="7"/>
  <c r="S67" i="7"/>
  <c r="V67" i="7"/>
  <c r="Y67" i="7"/>
  <c r="AB67" i="7"/>
  <c r="AD67" i="7"/>
  <c r="S68" i="7"/>
  <c r="V68" i="7"/>
  <c r="Y68" i="7"/>
  <c r="AB68" i="7"/>
  <c r="AD68" i="7"/>
  <c r="S69" i="7"/>
  <c r="V69" i="7"/>
  <c r="Y69" i="7"/>
  <c r="AB69" i="7"/>
  <c r="AD69" i="7"/>
  <c r="S70" i="7"/>
  <c r="V70" i="7"/>
  <c r="Y70" i="7"/>
  <c r="AB70" i="7"/>
  <c r="AD70" i="7"/>
  <c r="S71" i="7"/>
  <c r="V71" i="7"/>
  <c r="Y71" i="7"/>
  <c r="AB71" i="7"/>
  <c r="AD71" i="7"/>
  <c r="S72" i="7"/>
  <c r="V72" i="7"/>
  <c r="Y72" i="7"/>
  <c r="AB72" i="7"/>
  <c r="AD72" i="7"/>
  <c r="S73" i="7"/>
  <c r="V73" i="7"/>
  <c r="Y73" i="7"/>
  <c r="AB73" i="7"/>
  <c r="AD73" i="7"/>
  <c r="S74" i="7"/>
  <c r="V74" i="7"/>
  <c r="Y74" i="7"/>
  <c r="AB74" i="7"/>
  <c r="AD74" i="7"/>
  <c r="S75" i="7"/>
  <c r="V75" i="7"/>
  <c r="Y75" i="7"/>
  <c r="AB75" i="7"/>
  <c r="AD75" i="7"/>
  <c r="K75" i="7"/>
  <c r="J75" i="7"/>
  <c r="K74" i="7"/>
  <c r="J74" i="7"/>
  <c r="K73" i="7"/>
  <c r="J73" i="7"/>
  <c r="K72" i="7"/>
  <c r="J72" i="7"/>
  <c r="K71" i="7"/>
  <c r="J71" i="7"/>
  <c r="K70" i="7"/>
  <c r="J70" i="7"/>
  <c r="K69" i="7"/>
  <c r="J69" i="7"/>
  <c r="K68" i="7"/>
  <c r="J68" i="7"/>
  <c r="K67" i="7"/>
  <c r="J67" i="7"/>
  <c r="K66" i="7"/>
  <c r="J66" i="7"/>
  <c r="K65" i="7"/>
  <c r="J65" i="7"/>
  <c r="P65" i="7"/>
  <c r="P66" i="7"/>
  <c r="P67" i="7"/>
  <c r="P68" i="7"/>
  <c r="P69" i="7"/>
  <c r="P70" i="7"/>
  <c r="P71" i="7"/>
  <c r="P72" i="7"/>
  <c r="P73" i="7"/>
  <c r="P74" i="7"/>
  <c r="P75" i="7"/>
  <c r="AD76" i="7"/>
  <c r="AB76" i="7"/>
  <c r="Y76" i="7"/>
  <c r="V76" i="7"/>
  <c r="S76" i="7"/>
  <c r="K76" i="7"/>
  <c r="J76" i="7"/>
  <c r="K30" i="7"/>
  <c r="J30" i="7"/>
  <c r="K29" i="7"/>
  <c r="J29" i="7"/>
  <c r="K28" i="7"/>
  <c r="J28" i="7"/>
  <c r="K27" i="7"/>
  <c r="J27" i="7"/>
  <c r="K26" i="7"/>
  <c r="J26" i="7"/>
  <c r="K25" i="7"/>
  <c r="J25" i="7"/>
  <c r="K24" i="7"/>
  <c r="J24" i="7"/>
  <c r="K23" i="7"/>
  <c r="J23" i="7"/>
  <c r="K22" i="7"/>
  <c r="J22" i="7"/>
  <c r="K21" i="7"/>
  <c r="J21" i="7"/>
  <c r="K20" i="7"/>
  <c r="J20" i="7"/>
  <c r="S20" i="7"/>
  <c r="S21" i="7"/>
  <c r="S22" i="7"/>
  <c r="S23" i="7"/>
  <c r="S24" i="7"/>
  <c r="S25" i="7"/>
  <c r="S26" i="7"/>
  <c r="S27" i="7"/>
  <c r="S28" i="7"/>
  <c r="S29" i="7"/>
  <c r="S30" i="7"/>
  <c r="P20" i="7"/>
  <c r="P21" i="7"/>
  <c r="P22" i="7"/>
  <c r="P23" i="7"/>
  <c r="P24" i="7"/>
  <c r="P25" i="7"/>
  <c r="P26" i="7"/>
  <c r="P27" i="7"/>
  <c r="P28" i="7"/>
  <c r="P29" i="7"/>
  <c r="P30" i="7"/>
  <c r="AD31" i="7"/>
  <c r="AB31" i="7"/>
  <c r="Y31" i="7"/>
  <c r="V31" i="7"/>
  <c r="S31" i="7"/>
  <c r="K31" i="7"/>
  <c r="J31" i="7"/>
  <c r="B4" i="6"/>
  <c r="B5" i="6"/>
  <c r="B6" i="6"/>
  <c r="B7" i="6"/>
  <c r="B3" i="6"/>
  <c r="A4" i="6"/>
  <c r="A5" i="6"/>
  <c r="A6" i="6"/>
  <c r="A7" i="6"/>
  <c r="J77" i="7"/>
  <c r="K77" i="7"/>
  <c r="J78" i="7"/>
  <c r="K78" i="7"/>
  <c r="J79" i="7"/>
  <c r="K79" i="7"/>
  <c r="J80" i="7"/>
  <c r="K80" i="7"/>
  <c r="J81" i="7"/>
  <c r="K81" i="7"/>
  <c r="J82" i="7"/>
  <c r="K82" i="7"/>
  <c r="J83" i="7"/>
  <c r="K83" i="7"/>
  <c r="J84" i="7"/>
  <c r="K84" i="7"/>
  <c r="J32" i="7"/>
  <c r="K32" i="7"/>
  <c r="J33" i="7"/>
  <c r="K33" i="7"/>
  <c r="J34" i="7"/>
  <c r="K34" i="7"/>
  <c r="J35" i="7"/>
  <c r="K35" i="7"/>
  <c r="J36" i="7"/>
  <c r="K36" i="7"/>
  <c r="J37" i="7"/>
  <c r="K37" i="7"/>
  <c r="J38" i="7"/>
  <c r="K38" i="7"/>
  <c r="J39" i="7"/>
  <c r="K39" i="7"/>
  <c r="AC55" i="7" l="1"/>
  <c r="AC54" i="7"/>
  <c r="AC59" i="7"/>
  <c r="AC52" i="7"/>
  <c r="AC63" i="7"/>
  <c r="AC57" i="7"/>
  <c r="AC64" i="7"/>
  <c r="AC58" i="7"/>
  <c r="AC60" i="7"/>
  <c r="AC53" i="7"/>
  <c r="AC56" i="7"/>
  <c r="AC62" i="7"/>
  <c r="AC61" i="7"/>
  <c r="AC15" i="7"/>
  <c r="AC11" i="7"/>
  <c r="AC12" i="7"/>
  <c r="AC7" i="7"/>
  <c r="AC16" i="7"/>
  <c r="AC19" i="7"/>
  <c r="AC18" i="7"/>
  <c r="AC17" i="7"/>
  <c r="AC14" i="7"/>
  <c r="AC13" i="7"/>
  <c r="AC10" i="7"/>
  <c r="AC9" i="7"/>
  <c r="AC8" i="7"/>
  <c r="AC68" i="7"/>
  <c r="AC65" i="7"/>
  <c r="AC67" i="7"/>
  <c r="AC21" i="7"/>
  <c r="AC27" i="7"/>
  <c r="AC26" i="7"/>
  <c r="AC71" i="7"/>
  <c r="AC25" i="7"/>
  <c r="AC74" i="7"/>
  <c r="AC66" i="7"/>
  <c r="AC69" i="7"/>
  <c r="AC72" i="7"/>
  <c r="AC22" i="7"/>
  <c r="AC29" i="7"/>
  <c r="AC70" i="7"/>
  <c r="AC73" i="7"/>
  <c r="AC75" i="7"/>
  <c r="AC76" i="7"/>
  <c r="AC24" i="7"/>
  <c r="AC23" i="7"/>
  <c r="AC20" i="7"/>
  <c r="AC30" i="7"/>
  <c r="AC28" i="7"/>
  <c r="AC31" i="7"/>
  <c r="C95" i="7"/>
  <c r="D95" i="7"/>
  <c r="E95" i="7"/>
  <c r="F95" i="7"/>
  <c r="G95" i="7"/>
  <c r="H95" i="7"/>
  <c r="I95" i="7"/>
  <c r="C96" i="7"/>
  <c r="D96" i="7"/>
  <c r="E96" i="7"/>
  <c r="F96" i="7"/>
  <c r="G96" i="7"/>
  <c r="H96" i="7"/>
  <c r="I96" i="7"/>
  <c r="B96" i="7"/>
  <c r="B95" i="7"/>
  <c r="J95" i="7" l="1"/>
  <c r="J96" i="7"/>
  <c r="K96" i="7"/>
  <c r="K95" i="7"/>
  <c r="B37" i="6"/>
  <c r="E37" i="6" s="1"/>
  <c r="AD86" i="7"/>
  <c r="AB86" i="7"/>
  <c r="Y86" i="7"/>
  <c r="S86" i="7"/>
  <c r="V86" i="7"/>
  <c r="K86" i="7"/>
  <c r="J86" i="7"/>
  <c r="AD85" i="7"/>
  <c r="AB85" i="7"/>
  <c r="Y85" i="7"/>
  <c r="S85" i="7"/>
  <c r="V85" i="7"/>
  <c r="K85" i="7"/>
  <c r="J85" i="7"/>
  <c r="AD84" i="7"/>
  <c r="AB84" i="7"/>
  <c r="Y84" i="7"/>
  <c r="S84" i="7"/>
  <c r="V84" i="7"/>
  <c r="AD83" i="7"/>
  <c r="AB83" i="7"/>
  <c r="Y83" i="7"/>
  <c r="S83" i="7"/>
  <c r="V83" i="7"/>
  <c r="AD82" i="7"/>
  <c r="AB82" i="7"/>
  <c r="Y82" i="7"/>
  <c r="S82" i="7"/>
  <c r="V82" i="7"/>
  <c r="AD81" i="7"/>
  <c r="AB81" i="7"/>
  <c r="Y81" i="7"/>
  <c r="S81" i="7"/>
  <c r="V81" i="7"/>
  <c r="AD80" i="7"/>
  <c r="AB80" i="7"/>
  <c r="Y80" i="7"/>
  <c r="S80" i="7"/>
  <c r="V80" i="7"/>
  <c r="AD79" i="7"/>
  <c r="AB79" i="7"/>
  <c r="Y79" i="7"/>
  <c r="S79" i="7"/>
  <c r="V79" i="7"/>
  <c r="AD78" i="7"/>
  <c r="AB78" i="7"/>
  <c r="Y78" i="7"/>
  <c r="S78" i="7"/>
  <c r="V78" i="7"/>
  <c r="AD77" i="7"/>
  <c r="AB77" i="7"/>
  <c r="Y77" i="7"/>
  <c r="S77" i="7"/>
  <c r="V77" i="7"/>
  <c r="AD41" i="7"/>
  <c r="AB41" i="7"/>
  <c r="Y41" i="7"/>
  <c r="S41" i="7"/>
  <c r="V41" i="7"/>
  <c r="K41" i="7"/>
  <c r="J41" i="7"/>
  <c r="AD40" i="7"/>
  <c r="AB40" i="7"/>
  <c r="Y40" i="7"/>
  <c r="S40" i="7"/>
  <c r="V40" i="7"/>
  <c r="K40" i="7"/>
  <c r="J40" i="7"/>
  <c r="AD39" i="7"/>
  <c r="AB39" i="7"/>
  <c r="Y39" i="7"/>
  <c r="S39" i="7"/>
  <c r="V39" i="7"/>
  <c r="AD38" i="7"/>
  <c r="AB38" i="7"/>
  <c r="Y38" i="7"/>
  <c r="S38" i="7"/>
  <c r="V38" i="7"/>
  <c r="AD37" i="7"/>
  <c r="AB37" i="7"/>
  <c r="Y37" i="7"/>
  <c r="S37" i="7"/>
  <c r="V37" i="7"/>
  <c r="AD36" i="7"/>
  <c r="AB36" i="7"/>
  <c r="Y36" i="7"/>
  <c r="S36" i="7"/>
  <c r="V36" i="7"/>
  <c r="AD35" i="7"/>
  <c r="AB35" i="7"/>
  <c r="Y35" i="7"/>
  <c r="S35" i="7"/>
  <c r="V35" i="7"/>
  <c r="AD34" i="7"/>
  <c r="AB34" i="7"/>
  <c r="Y34" i="7"/>
  <c r="S34" i="7"/>
  <c r="V34" i="7"/>
  <c r="AD33" i="7"/>
  <c r="AB33" i="7"/>
  <c r="Y33" i="7"/>
  <c r="S33" i="7"/>
  <c r="V33" i="7"/>
  <c r="AD32" i="7"/>
  <c r="AB32" i="7"/>
  <c r="Y32" i="7"/>
  <c r="S32" i="7"/>
  <c r="V32" i="7"/>
  <c r="AD87" i="7"/>
  <c r="AB87" i="7"/>
  <c r="Y87" i="7"/>
  <c r="S87" i="7"/>
  <c r="V87" i="7"/>
  <c r="K87" i="7"/>
  <c r="J87" i="7"/>
  <c r="AD42" i="7"/>
  <c r="AB42" i="7"/>
  <c r="Y42" i="7"/>
  <c r="S42" i="7"/>
  <c r="V42" i="7"/>
  <c r="K42" i="7"/>
  <c r="J42" i="7"/>
  <c r="A1" i="7"/>
  <c r="P1" i="7" s="1"/>
  <c r="I97" i="7"/>
  <c r="H97" i="7"/>
  <c r="F97" i="7"/>
  <c r="E97" i="7"/>
  <c r="D97" i="7"/>
  <c r="C97" i="7"/>
  <c r="AD96" i="7"/>
  <c r="G97" i="7"/>
  <c r="AD95" i="7"/>
  <c r="B97" i="7"/>
  <c r="AD92" i="7"/>
  <c r="AB92" i="7"/>
  <c r="Y92" i="7"/>
  <c r="S92" i="7"/>
  <c r="V92" i="7"/>
  <c r="P92" i="7"/>
  <c r="K92" i="7"/>
  <c r="J92" i="7"/>
  <c r="J88" i="7"/>
  <c r="J89" i="7"/>
  <c r="J90" i="7"/>
  <c r="J91" i="7"/>
  <c r="AD91" i="7"/>
  <c r="AB91" i="7"/>
  <c r="Y91" i="7"/>
  <c r="S91" i="7"/>
  <c r="V91" i="7"/>
  <c r="K91" i="7"/>
  <c r="K88" i="7"/>
  <c r="K89" i="7"/>
  <c r="K90" i="7"/>
  <c r="AD90" i="7"/>
  <c r="AB90" i="7"/>
  <c r="Y90" i="7"/>
  <c r="S90" i="7"/>
  <c r="V90" i="7"/>
  <c r="V88" i="7"/>
  <c r="V89" i="7"/>
  <c r="S88" i="7"/>
  <c r="S89" i="7"/>
  <c r="AD89" i="7"/>
  <c r="AB89" i="7"/>
  <c r="Y89" i="7"/>
  <c r="Y88" i="7"/>
  <c r="AD88" i="7"/>
  <c r="AB88" i="7"/>
  <c r="P49" i="7"/>
  <c r="AD47" i="7"/>
  <c r="AB47" i="7"/>
  <c r="Y47" i="7"/>
  <c r="S47" i="7"/>
  <c r="V47" i="7"/>
  <c r="P47" i="7"/>
  <c r="K47" i="7"/>
  <c r="J47" i="7"/>
  <c r="AD46" i="7"/>
  <c r="AB46" i="7"/>
  <c r="Y46" i="7"/>
  <c r="S46" i="7"/>
  <c r="V46" i="7"/>
  <c r="K46" i="7"/>
  <c r="J46" i="7"/>
  <c r="AD45" i="7"/>
  <c r="AB45" i="7"/>
  <c r="Y45" i="7"/>
  <c r="S45" i="7"/>
  <c r="V45" i="7"/>
  <c r="K45" i="7"/>
  <c r="J45" i="7"/>
  <c r="AD44" i="7"/>
  <c r="AB44" i="7"/>
  <c r="Y44" i="7"/>
  <c r="S44" i="7"/>
  <c r="V44" i="7"/>
  <c r="K44" i="7"/>
  <c r="J44" i="7"/>
  <c r="J43" i="7"/>
  <c r="AD43" i="7"/>
  <c r="AB43" i="7"/>
  <c r="Y43" i="7"/>
  <c r="V43" i="7"/>
  <c r="S43" i="7"/>
  <c r="K43" i="7"/>
  <c r="P4" i="7"/>
  <c r="P2" i="7"/>
  <c r="B27" i="6"/>
  <c r="E28" i="6" s="1"/>
  <c r="A3" i="6"/>
  <c r="AD97" i="7" l="1"/>
  <c r="S96" i="7"/>
  <c r="AC81" i="7"/>
  <c r="AC77" i="7"/>
  <c r="AC78" i="7"/>
  <c r="AC32" i="7"/>
  <c r="AC33" i="7"/>
  <c r="AC91" i="7"/>
  <c r="AC79" i="7"/>
  <c r="AC80" i="7"/>
  <c r="AC83" i="7"/>
  <c r="AC86" i="7"/>
  <c r="AC84" i="7"/>
  <c r="AC82" i="7"/>
  <c r="AC44" i="7"/>
  <c r="AC42" i="7"/>
  <c r="AC37" i="7"/>
  <c r="AC89" i="7"/>
  <c r="AC34" i="7"/>
  <c r="AC39" i="7"/>
  <c r="AC36" i="7"/>
  <c r="P46" i="7"/>
  <c r="AC92" i="7"/>
  <c r="AC38" i="7"/>
  <c r="AC88" i="7"/>
  <c r="AC35" i="7"/>
  <c r="P45" i="7"/>
  <c r="P31" i="7"/>
  <c r="P76" i="7"/>
  <c r="P90" i="7"/>
  <c r="P91" i="7"/>
  <c r="V96" i="7"/>
  <c r="AC90" i="7"/>
  <c r="AC45" i="7"/>
  <c r="AC46" i="7"/>
  <c r="AC87" i="7"/>
  <c r="Y96" i="7"/>
  <c r="AC85" i="7"/>
  <c r="AB96" i="7"/>
  <c r="AC47" i="7"/>
  <c r="AC41" i="7"/>
  <c r="Y95" i="7"/>
  <c r="AC40" i="7"/>
  <c r="V95" i="7"/>
  <c r="AB95" i="7"/>
  <c r="S95" i="7"/>
  <c r="AC43" i="7"/>
  <c r="AC96" i="7" l="1"/>
  <c r="AB97" i="7"/>
  <c r="K97" i="7"/>
  <c r="Y97" i="7"/>
  <c r="P89" i="7"/>
  <c r="P44" i="7"/>
  <c r="V97" i="7"/>
  <c r="J97" i="7"/>
  <c r="S97" i="7"/>
  <c r="AC95" i="7"/>
  <c r="AC97" i="7" l="1"/>
  <c r="P43" i="7"/>
  <c r="P88" i="7"/>
  <c r="P87" i="7" l="1"/>
  <c r="P42" i="7"/>
  <c r="P41" i="7" l="1"/>
  <c r="P86" i="7"/>
  <c r="P85" i="7" l="1"/>
  <c r="P40" i="7"/>
  <c r="P39" i="7" l="1"/>
  <c r="P84" i="7"/>
  <c r="P83" i="7" l="1"/>
  <c r="P38" i="7"/>
  <c r="P37" i="7" l="1"/>
  <c r="P82" i="7"/>
  <c r="P81" i="7" l="1"/>
  <c r="P36" i="7"/>
  <c r="P35" i="7" l="1"/>
  <c r="P80" i="7"/>
  <c r="P79" i="7" l="1"/>
  <c r="P34" i="7"/>
  <c r="P78" i="7" l="1"/>
  <c r="P33" i="7"/>
  <c r="P77" i="7" l="1"/>
  <c r="P32" i="7"/>
</calcChain>
</file>

<file path=xl/sharedStrings.xml><?xml version="1.0" encoding="utf-8"?>
<sst xmlns="http://schemas.openxmlformats.org/spreadsheetml/2006/main" count="386" uniqueCount="83">
  <si>
    <t xml:space="preserve">TOWN OF BUCKLAND COMMUNITY CHOICE POWER SUPPLY PROGRAM </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</si>
  <si>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</si>
  <si>
    <t>Click here for more information about the Program</t>
  </si>
  <si>
    <t>PROGRAM RATES</t>
  </si>
  <si>
    <t>Term</t>
  </si>
  <si>
    <t>January 2021 - January 2024</t>
  </si>
  <si>
    <t>Competitive Supplier</t>
  </si>
  <si>
    <t>Dynegy</t>
  </si>
  <si>
    <t>Standard (default)</t>
  </si>
  <si>
    <t>$0.09345 / kWh</t>
  </si>
  <si>
    <t>Meets MA Req</t>
  </si>
  <si>
    <t>Optional</t>
  </si>
  <si>
    <t>$0.09433 / kWh</t>
  </si>
  <si>
    <t>100% National Wind RECs</t>
  </si>
  <si>
    <t>COMPARISON TO EVERSOURCE RATES</t>
  </si>
  <si>
    <t>Click here for Eversource Green Options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</si>
  <si>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</si>
  <si>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 xml:space="preserve"> </t>
  </si>
  <si>
    <t>PRODUCT DETAIL REPORT</t>
  </si>
  <si>
    <t>STANDARD</t>
  </si>
  <si>
    <t>RESIDENTIAL</t>
  </si>
  <si>
    <t>COMMERCIAL</t>
  </si>
  <si>
    <t>INDUSTRIAL</t>
  </si>
  <si>
    <t>STREETLIGHTS</t>
  </si>
  <si>
    <t>TOTAL</t>
  </si>
  <si>
    <t>AVERAGE RESIDENTIAL USAGE/METER</t>
  </si>
  <si>
    <t>Date</t>
  </si>
  <si>
    <t>Residential Meters</t>
  </si>
  <si>
    <t>Residential Usage</t>
  </si>
  <si>
    <t>Commercial Meters</t>
  </si>
  <si>
    <t>Commercial Usage</t>
  </si>
  <si>
    <t>Industrial Meters</t>
  </si>
  <si>
    <t>Industrial Usage</t>
  </si>
  <si>
    <t>Streetlight Meters</t>
  </si>
  <si>
    <t>Streetlight Usage</t>
  </si>
  <si>
    <t>Total Meters</t>
  </si>
  <si>
    <t>Total Usage</t>
  </si>
  <si>
    <t>Renewable Supply Options</t>
  </si>
  <si>
    <t>Basic Svc Rate</t>
  </si>
  <si>
    <t>Agg Rate</t>
  </si>
  <si>
    <t>Savings</t>
  </si>
  <si>
    <t>Basic Svc Rate WCMA</t>
  </si>
  <si>
    <t>DYNEGY</t>
  </si>
  <si>
    <t>1/1/21-12/31/23</t>
  </si>
  <si>
    <t>8/1/20-12/31/20</t>
  </si>
  <si>
    <t>OPTIONAL GREEN 100</t>
  </si>
  <si>
    <t>100% Nat'l Wind</t>
  </si>
  <si>
    <t>Standard</t>
  </si>
  <si>
    <t>Total Average</t>
  </si>
  <si>
    <t>Total</t>
  </si>
  <si>
    <t>Total Aggregation Savings</t>
  </si>
  <si>
    <t>Month</t>
  </si>
  <si>
    <t>vs. Basic Service</t>
  </si>
  <si>
    <t>vs. Green BS Options</t>
  </si>
  <si>
    <t>Aggregation Savings by Rate Class</t>
  </si>
  <si>
    <t>Residential</t>
  </si>
  <si>
    <t>Commercial</t>
  </si>
  <si>
    <t>Industrial</t>
  </si>
  <si>
    <t>Streetlight</t>
  </si>
  <si>
    <t>Q3'22</t>
  </si>
  <si>
    <t>Q4'22</t>
  </si>
  <si>
    <t>Q1'23</t>
  </si>
  <si>
    <t>Q2'23</t>
  </si>
  <si>
    <t>Participating Consumers - Meters</t>
  </si>
  <si>
    <t>Meters</t>
  </si>
  <si>
    <t>Std Residential</t>
  </si>
  <si>
    <t>Std Commercial</t>
  </si>
  <si>
    <t>Std Industrial</t>
  </si>
  <si>
    <t>Std Streetlight</t>
  </si>
  <si>
    <t>AVERAGE METERS/MONTH:</t>
  </si>
  <si>
    <t>Participating Consumers - Usage</t>
  </si>
  <si>
    <t>Usage</t>
  </si>
  <si>
    <t>AVERAGE USAGE/MONTH:</t>
  </si>
  <si>
    <t>STATUS REPORT Q3 2023</t>
  </si>
  <si>
    <t>Prepared December 2023</t>
  </si>
  <si>
    <t>Q3'23</t>
  </si>
  <si>
    <t>N/A</t>
  </si>
  <si>
    <t>January 2024 - January 2026</t>
  </si>
  <si>
    <t>$0.14159 / kWh</t>
  </si>
  <si>
    <t>$0.14302 / kWh</t>
  </si>
  <si>
    <t>MA Req + 38% National Wind RECs</t>
  </si>
  <si>
    <t>$0.16112 / kWh</t>
  </si>
  <si>
    <t>MA Req + 50% MA Class I RECs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</si>
</sst>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
      <b/>
      <u/>
      <sz val="12"/>
      <color theme="4"/>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68A0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5">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9" fontId="3" fillId="0" borderId="0" xfId="6" applyFont="1" applyBorder="1" applyAlignment="1">
      <alignment horizontal="right"/>
    </xf>
    <xf numFmtId="41" fontId="3" fillId="0" borderId="0" xfId="0" applyNumberFormat="1" applyFont="1" applyAlignment="1">
      <alignment horizontal="right"/>
    </xf>
    <xf numFmtId="3" fontId="7" fillId="0" borderId="0" xfId="0" applyNumberFormat="1" applyFont="1" applyAlignment="1">
      <alignment horizontal="right"/>
    </xf>
    <xf numFmtId="164" fontId="6" fillId="0" borderId="0" xfId="0" applyNumberFormat="1" applyFont="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0" fontId="23" fillId="0" borderId="8" xfId="0" applyFont="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3" fillId="0" borderId="0" xfId="0" applyFont="1" applyAlignment="1">
      <alignment wrapText="1"/>
    </xf>
    <xf numFmtId="0" fontId="10" fillId="0" borderId="0" xfId="0" applyFont="1" applyAlignment="1">
      <alignment horizontal="center" vertical="center"/>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24" fillId="4" borderId="0" xfId="0" applyFont="1" applyFill="1" applyAlignment="1">
      <alignment horizontal="center" vertical="center" wrapText="1"/>
    </xf>
    <xf numFmtId="0" fontId="25" fillId="4" borderId="0" xfId="0" applyFont="1" applyFill="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4" fillId="3"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14" fillId="0" borderId="0" xfId="0" applyFont="1" applyAlignment="1">
      <alignment horizontal="center" vertical="center"/>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8" fillId="0" borderId="9" xfId="2" applyFont="1" applyBorder="1" applyAlignment="1">
      <alignment horizontal="center" vertical="center" wrapText="1"/>
    </xf>
    <xf numFmtId="0" fontId="24" fillId="4" borderId="8" xfId="0" applyFont="1" applyFill="1" applyBorder="1" applyAlignment="1">
      <alignment horizontal="center" vertical="center" wrapText="1"/>
    </xf>
    <xf numFmtId="0" fontId="24" fillId="7" borderId="0" xfId="0" applyFont="1" applyFill="1" applyAlignment="1">
      <alignment horizontal="center" vertical="center" wrapText="1"/>
    </xf>
    <xf numFmtId="0" fontId="0" fillId="7" borderId="9" xfId="0" applyFill="1" applyBorder="1" applyAlignment="1">
      <alignment horizontal="center"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68A042"/>
      <color rgb="FF00B050"/>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Q3'22</c:v>
                </c:pt>
                <c:pt idx="1">
                  <c:v>Q4'22</c:v>
                </c:pt>
                <c:pt idx="2">
                  <c:v>Q1'23</c:v>
                </c:pt>
                <c:pt idx="3">
                  <c:v>Q2'23</c:v>
                </c:pt>
                <c:pt idx="4">
                  <c:v>Q3'23</c:v>
                </c:pt>
              </c:strCache>
            </c:strRef>
          </c:cat>
          <c:val>
            <c:numRef>
              <c:f>'Chart Data'!$B$3:$B$7</c:f>
              <c:numCache>
                <c:formatCode>_("$"* #,##0_);_("$"* \(#,##0\);_("$"* "-"??_);_(@_)</c:formatCode>
                <c:ptCount val="5"/>
                <c:pt idx="0">
                  <c:v>59413.169612000005</c:v>
                </c:pt>
                <c:pt idx="1">
                  <c:v>69278.732866000006</c:v>
                </c:pt>
                <c:pt idx="2">
                  <c:v>138107.12280800001</c:v>
                </c:pt>
                <c:pt idx="3">
                  <c:v>121533.89576799999</c:v>
                </c:pt>
                <c:pt idx="4">
                  <c:v>54374.504218000002</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Q3'22</c:v>
                      </c:pt>
                      <c:pt idx="1">
                        <c:v>Q4'22</c:v>
                      </c:pt>
                      <c:pt idx="2">
                        <c:v>Q1'23</c:v>
                      </c:pt>
                      <c:pt idx="3">
                        <c:v>Q2'23</c:v>
                      </c:pt>
                      <c:pt idx="4">
                        <c:v>Q3'23</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Q3'22</c:v>
                </c:pt>
                <c:pt idx="1">
                  <c:v>Q4'22</c:v>
                </c:pt>
                <c:pt idx="2">
                  <c:v>Q1'23</c:v>
                </c:pt>
                <c:pt idx="3">
                  <c:v>Q2'23</c:v>
                </c:pt>
                <c:pt idx="4">
                  <c:v>Q3'23</c:v>
                </c:pt>
              </c:strCache>
            </c:strRef>
          </c:cat>
          <c:val>
            <c:numRef>
              <c:f>'Chart Data'!$B$12:$B$16</c:f>
              <c:numCache>
                <c:formatCode>_("$"* #,##0_);_("$"* \(#,##0\);_("$"* "-"??_);_(@_)</c:formatCode>
                <c:ptCount val="5"/>
                <c:pt idx="0">
                  <c:v>50835.505050000007</c:v>
                </c:pt>
                <c:pt idx="1">
                  <c:v>60199.764840000003</c:v>
                </c:pt>
                <c:pt idx="2">
                  <c:v>122133.29756000001</c:v>
                </c:pt>
                <c:pt idx="3">
                  <c:v>101365.53051999999</c:v>
                </c:pt>
                <c:pt idx="4">
                  <c:v>45051.996010000003</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Q3'22</c:v>
                </c:pt>
                <c:pt idx="1">
                  <c:v>Q4'22</c:v>
                </c:pt>
                <c:pt idx="2">
                  <c:v>Q1'23</c:v>
                </c:pt>
                <c:pt idx="3">
                  <c:v>Q2'23</c:v>
                </c:pt>
                <c:pt idx="4">
                  <c:v>Q3'23</c:v>
                </c:pt>
              </c:strCache>
            </c:strRef>
          </c:cat>
          <c:val>
            <c:numRef>
              <c:f>'Chart Data'!$C$12:$C$16</c:f>
              <c:numCache>
                <c:formatCode>_("$"* #,##0_);_("$"* \(#,##0\);_("$"* "-"??_);_(@_)</c:formatCode>
                <c:ptCount val="5"/>
                <c:pt idx="0">
                  <c:v>8494.1696899999988</c:v>
                </c:pt>
                <c:pt idx="1">
                  <c:v>8969.2569100000001</c:v>
                </c:pt>
                <c:pt idx="2">
                  <c:v>15743.944799999997</c:v>
                </c:pt>
                <c:pt idx="3">
                  <c:v>20047.373999999996</c:v>
                </c:pt>
                <c:pt idx="4">
                  <c:v>9246.8805599999978</c:v>
                </c:pt>
              </c:numCache>
            </c:numRef>
          </c:val>
          <c:extLst>
            <c:ext xmlns:c16="http://schemas.microsoft.com/office/drawing/2014/chart" uri="{C3380CC4-5D6E-409C-BE32-E72D297353CC}">
              <c16:uniqueId val="{00000001-2867-4CF4-9C78-0016572AF47E}"/>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Q3'22</c:v>
                </c:pt>
                <c:pt idx="1">
                  <c:v>Q4'22</c:v>
                </c:pt>
                <c:pt idx="2">
                  <c:v>Q1'23</c:v>
                </c:pt>
                <c:pt idx="3">
                  <c:v>Q2'23</c:v>
                </c:pt>
                <c:pt idx="4">
                  <c:v>Q3'23</c:v>
                </c:pt>
              </c:strCache>
            </c:strRef>
          </c:cat>
          <c:val>
            <c:numRef>
              <c:f>'Chart Data'!$F$12:$F$16</c:f>
              <c:numCache>
                <c:formatCode>_("$"* #,##0_);_("$"* \(#,##0\);_("$"* "-"??_);_(@_)</c:formatCode>
                <c:ptCount val="5"/>
                <c:pt idx="0">
                  <c:v>83.494872000000001</c:v>
                </c:pt>
                <c:pt idx="1">
                  <c:v>109.71111599999998</c:v>
                </c:pt>
                <c:pt idx="2">
                  <c:v>229.880448</c:v>
                </c:pt>
                <c:pt idx="3">
                  <c:v>120.991248</c:v>
                </c:pt>
                <c:pt idx="4">
                  <c:v>75.627647999999994</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ext xmlns:c15="http://schemas.microsoft.com/office/drawing/2012/chart" uri="{02D57815-91ED-43cb-92C2-25804820EDAC}">
            <c15:filteredBarSeries>
              <c15:ser>
                <c:idx val="2"/>
                <c:order val="2"/>
                <c:tx>
                  <c:strRef>
                    <c:extLst>
                      <c:ext uri="{02D57815-91ED-43cb-92C2-25804820EDAC}">
                        <c15:formulaRef>
                          <c15:sqref>'Chart Data'!$E$11</c15:sqref>
                        </c15:formulaRef>
                      </c:ext>
                    </c:extLst>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5704-4734-A4E8-771933262152}"/>
                      </c:ext>
                    </c:extLst>
                  </c:dLbl>
                  <c:dLbl>
                    <c:idx val="1"/>
                    <c:layout>
                      <c:manualLayout>
                        <c:x val="-1.3606142369463286E-4"/>
                        <c:y val="-2.4378133837425164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'Chart Data'!$A$12:$A$16</c15:sqref>
                        </c15:formulaRef>
                      </c:ext>
                    </c:extLst>
                    <c:strCache>
                      <c:ptCount val="5"/>
                      <c:pt idx="0">
                        <c:v>Q3'22</c:v>
                      </c:pt>
                      <c:pt idx="1">
                        <c:v>Q4'22</c:v>
                      </c:pt>
                      <c:pt idx="2">
                        <c:v>Q1'23</c:v>
                      </c:pt>
                      <c:pt idx="3">
                        <c:v>Q2'23</c:v>
                      </c:pt>
                      <c:pt idx="4">
                        <c:v>Q3'23</c:v>
                      </c:pt>
                    </c:strCache>
                  </c:strRef>
                </c:cat>
                <c:val>
                  <c:numRef>
                    <c:extLst>
                      <c:ext uri="{02D57815-91ED-43cb-92C2-25804820EDAC}">
                        <c15:formulaRef>
                          <c15:sqref>'Chart Data'!$E$12:$E$16</c15:sqref>
                        </c15:formulaRef>
                      </c:ext>
                    </c:extLst>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A15-44B9-A6DA-8677A8A319FA}"/>
                  </c:ext>
                </c:extLst>
              </c15:ser>
            </c15:filteredBarSeries>
          </c:ext>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627</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3275973930225013"/>
          <c:w val="0.45054844910185482"/>
          <c:h val="0.68088501577752214"/>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545</c:v>
                </c:pt>
                <c:pt idx="1">
                  <c:v>60</c:v>
                </c:pt>
                <c:pt idx="2">
                  <c:v>4</c:v>
                </c:pt>
                <c:pt idx="3">
                  <c:v>18</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6062225367896433"/>
          <c:w val="0.28505673779625129"/>
          <c:h val="0.324036391518475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333,200</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306965929880571"/>
          <c:y val="0.22152371891718456"/>
          <c:w val="0.45477526894767278"/>
          <c:h val="0.68088510988672335"/>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0733241885084059"/>
                  <c:y val="-0.15253379559002164"/>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2.3210968117074769E-2"/>
                  <c:y val="0"/>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1.0006255879660106E-2"/>
                  <c:y val="-4.1198489722937978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4.4345638139119958E-2"/>
                  <c:y val="8.5368166159967507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272596.33333333331</c:v>
                </c:pt>
                <c:pt idx="1">
                  <c:v>49972.333333333336</c:v>
                </c:pt>
                <c:pt idx="2">
                  <c:v>568.80000000000007</c:v>
                </c:pt>
                <c:pt idx="3">
                  <c:v>10063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6811278182406387"/>
          <c:w val="0.28272774474750356"/>
          <c:h val="0.339017564948077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9524</xdr:rowOff>
    </xdr:from>
    <xdr:to>
      <xdr:col>3</xdr:col>
      <xdr:colOff>0</xdr:colOff>
      <xdr:row>33</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180976</xdr:rowOff>
    </xdr:from>
    <xdr:to>
      <xdr:col>3</xdr:col>
      <xdr:colOff>0</xdr:colOff>
      <xdr:row>51</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1</xdr:col>
      <xdr:colOff>1724025</xdr:colOff>
      <xdr:row>66</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51</xdr:row>
      <xdr:rowOff>0</xdr:rowOff>
    </xdr:from>
    <xdr:to>
      <xdr:col>3</xdr:col>
      <xdr:colOff>0</xdr:colOff>
      <xdr:row>66</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101</xdr:row>
      <xdr:rowOff>0</xdr:rowOff>
    </xdr:from>
    <xdr:to>
      <xdr:col>4</xdr:col>
      <xdr:colOff>304800</xdr:colOff>
      <xdr:row>105</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98</xdr:row>
      <xdr:rowOff>142875</xdr:rowOff>
    </xdr:from>
    <xdr:to>
      <xdr:col>5</xdr:col>
      <xdr:colOff>494611</xdr:colOff>
      <xdr:row>108</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93</xdr:row>
      <xdr:rowOff>0</xdr:rowOff>
    </xdr:from>
    <xdr:to>
      <xdr:col>5</xdr:col>
      <xdr:colOff>532711</xdr:colOff>
      <xdr:row>99</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nialpowergroup.com/buckland/" TargetMode="External"/><Relationship Id="rId1" Type="http://schemas.openxmlformats.org/officeDocument/2006/relationships/hyperlink" Target="https://www.greenenergyconsumers.org/greenpowere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2"/>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8" t="s">
        <v>0</v>
      </c>
      <c r="B1" s="138"/>
      <c r="C1" s="138"/>
    </row>
    <row r="2" spans="1:5" x14ac:dyDescent="0.25">
      <c r="A2" s="139" t="s">
        <v>73</v>
      </c>
      <c r="B2" s="139"/>
      <c r="C2" s="139"/>
    </row>
    <row r="3" spans="1:5" ht="17.25" customHeight="1" x14ac:dyDescent="0.25">
      <c r="A3" s="137" t="s">
        <v>74</v>
      </c>
      <c r="B3" s="137"/>
      <c r="C3" s="137"/>
    </row>
    <row r="4" spans="1:5" ht="72.75" customHeight="1" x14ac:dyDescent="0.25">
      <c r="A4" s="136" t="s">
        <v>1</v>
      </c>
      <c r="B4" s="136"/>
      <c r="C4" s="136"/>
      <c r="D4" s="99"/>
    </row>
    <row r="5" spans="1:5" ht="15.75" customHeight="1" x14ac:dyDescent="0.25">
      <c r="A5" s="144" t="s">
        <v>2</v>
      </c>
      <c r="B5" s="144"/>
      <c r="C5" s="144"/>
      <c r="D5" s="99"/>
    </row>
    <row r="6" spans="1:5" ht="18.75" x14ac:dyDescent="0.25">
      <c r="A6" s="140" t="s">
        <v>3</v>
      </c>
      <c r="B6" s="141"/>
      <c r="C6" s="142"/>
    </row>
    <row r="7" spans="1:5" s="12" customFormat="1" x14ac:dyDescent="0.25">
      <c r="A7" s="124" t="s">
        <v>4</v>
      </c>
      <c r="B7" s="125" t="s">
        <v>5</v>
      </c>
      <c r="C7" s="126" t="s">
        <v>77</v>
      </c>
    </row>
    <row r="8" spans="1:5" x14ac:dyDescent="0.25">
      <c r="A8" s="112" t="s">
        <v>6</v>
      </c>
      <c r="B8" s="119" t="s">
        <v>7</v>
      </c>
      <c r="C8" s="118" t="s">
        <v>7</v>
      </c>
    </row>
    <row r="9" spans="1:5" s="83" customFormat="1" x14ac:dyDescent="0.25">
      <c r="A9" s="143" t="s">
        <v>8</v>
      </c>
      <c r="B9" s="120" t="s">
        <v>9</v>
      </c>
      <c r="C9" s="127" t="s">
        <v>78</v>
      </c>
      <c r="E9" s="85"/>
    </row>
    <row r="10" spans="1:5" s="83" customFormat="1" ht="15.75" customHeight="1" x14ac:dyDescent="0.25">
      <c r="A10" s="143"/>
      <c r="B10" s="121" t="s">
        <v>10</v>
      </c>
      <c r="C10" s="128" t="s">
        <v>10</v>
      </c>
      <c r="E10" s="84"/>
    </row>
    <row r="11" spans="1:5" s="83" customFormat="1" x14ac:dyDescent="0.25">
      <c r="A11" s="145" t="s">
        <v>11</v>
      </c>
      <c r="B11" s="122" t="s">
        <v>12</v>
      </c>
      <c r="C11" s="129" t="s">
        <v>79</v>
      </c>
      <c r="E11" s="84"/>
    </row>
    <row r="12" spans="1:5" s="83" customFormat="1" x14ac:dyDescent="0.25">
      <c r="A12" s="145"/>
      <c r="B12" s="123" t="s">
        <v>13</v>
      </c>
      <c r="C12" s="130" t="s">
        <v>80</v>
      </c>
      <c r="E12" s="84"/>
    </row>
    <row r="13" spans="1:5" s="83" customFormat="1" x14ac:dyDescent="0.25">
      <c r="A13" s="133" t="s">
        <v>11</v>
      </c>
      <c r="B13" s="146" t="s">
        <v>76</v>
      </c>
      <c r="C13" s="131" t="s">
        <v>81</v>
      </c>
      <c r="E13" s="84"/>
    </row>
    <row r="14" spans="1:5" s="83" customFormat="1" x14ac:dyDescent="0.25">
      <c r="A14" s="134"/>
      <c r="B14" s="147"/>
      <c r="C14" s="132" t="s">
        <v>82</v>
      </c>
      <c r="E14" s="84"/>
    </row>
    <row r="15" spans="1:5" x14ac:dyDescent="0.25">
      <c r="A15" s="1"/>
      <c r="B15" s="1"/>
      <c r="C15" s="1"/>
    </row>
    <row r="16" spans="1:5" ht="18" x14ac:dyDescent="0.25">
      <c r="A16" s="11" t="s">
        <v>14</v>
      </c>
      <c r="B16" s="9"/>
      <c r="C16" s="113" t="s">
        <v>15</v>
      </c>
    </row>
    <row r="17" spans="1:5" ht="69.75" customHeight="1" x14ac:dyDescent="0.25">
      <c r="A17" s="136" t="s">
        <v>16</v>
      </c>
      <c r="B17" s="136"/>
      <c r="C17" s="136"/>
      <c r="D17" s="99"/>
      <c r="E17" s="13"/>
    </row>
    <row r="18" spans="1:5" x14ac:dyDescent="0.25">
      <c r="A18" s="116"/>
    </row>
    <row r="35" ht="18" customHeight="1" x14ac:dyDescent="0.25"/>
    <row r="54" spans="5:5" x14ac:dyDescent="0.25">
      <c r="E54" s="2" t="s">
        <v>17</v>
      </c>
    </row>
    <row r="65" spans="1:3" ht="31.5" customHeight="1" x14ac:dyDescent="0.25">
      <c r="A65" s="135"/>
      <c r="B65" s="135"/>
      <c r="C65" s="135"/>
    </row>
    <row r="68" spans="1:3" x14ac:dyDescent="0.25">
      <c r="A68" s="1"/>
      <c r="B68" s="1"/>
      <c r="C68" s="1"/>
    </row>
    <row r="69" spans="1:3" x14ac:dyDescent="0.25">
      <c r="A69" s="1"/>
      <c r="B69" s="1"/>
      <c r="C69" s="1"/>
    </row>
    <row r="72" spans="1:3" x14ac:dyDescent="0.25">
      <c r="A72" s="2" t="s">
        <v>17</v>
      </c>
    </row>
  </sheetData>
  <mergeCells count="12">
    <mergeCell ref="A13:A14"/>
    <mergeCell ref="A65:C65"/>
    <mergeCell ref="A17:C17"/>
    <mergeCell ref="A3:C3"/>
    <mergeCell ref="A1:C1"/>
    <mergeCell ref="A4:C4"/>
    <mergeCell ref="A2:C2"/>
    <mergeCell ref="A6:C6"/>
    <mergeCell ref="A9:A10"/>
    <mergeCell ref="A5:C5"/>
    <mergeCell ref="A11:A12"/>
    <mergeCell ref="B13:B14"/>
  </mergeCells>
  <hyperlinks>
    <hyperlink ref="C16" r:id="rId1" xr:uid="{BD26112D-3DF2-4203-93A9-FB7E02936A7A}"/>
    <hyperlink ref="A5" r:id="rId2" xr:uid="{EC283087-2217-4BE0-AC5B-CC8A3EE36FB8}"/>
  </hyperlinks>
  <printOptions horizontalCentered="1"/>
  <pageMargins left="0.25" right="0.25" top="0.25" bottom="0" header="0.05" footer="0.05"/>
  <pageSetup scale="6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105"/>
  <sheetViews>
    <sheetView zoomScale="90" zoomScaleNormal="90" workbookViewId="0">
      <selection sqref="A1:N1"/>
    </sheetView>
  </sheetViews>
  <sheetFormatPr defaultColWidth="9.140625" defaultRowHeight="15" x14ac:dyDescent="0.25"/>
  <cols>
    <col min="1" max="1" width="13.7109375" customWidth="1"/>
    <col min="2" max="3" width="11.5703125" bestFit="1" customWidth="1"/>
    <col min="4" max="5" width="12.28515625" bestFit="1" customWidth="1"/>
    <col min="6" max="7" width="10.28515625" bestFit="1" customWidth="1"/>
    <col min="8" max="8" width="10.42578125" bestFit="1" customWidth="1"/>
    <col min="9" max="9" width="11.140625" bestFit="1" customWidth="1"/>
    <col min="10" max="10" width="10.7109375" customWidth="1"/>
    <col min="11" max="11" width="12" bestFit="1" customWidth="1"/>
    <col min="12" max="12" width="15" customWidth="1"/>
    <col min="13" max="13" width="16.42578125" bestFit="1" customWidth="1"/>
    <col min="14" max="14" width="18.28515625" bestFit="1" customWidth="1"/>
    <col min="15" max="15" width="2.85546875" customWidth="1"/>
    <col min="16" max="16" width="11.42578125" customWidth="1"/>
    <col min="17" max="17" width="9.7109375" bestFit="1" customWidth="1"/>
    <col min="18" max="18" width="9.85546875" bestFit="1" customWidth="1"/>
    <col min="19" max="19" width="9.140625" bestFit="1" customWidth="1"/>
    <col min="20" max="20" width="14.28515625" bestFit="1" customWidth="1"/>
    <col min="21" max="21" width="9.85546875" bestFit="1" customWidth="1"/>
    <col min="22" max="22" width="8.5703125" bestFit="1" customWidth="1"/>
    <col min="23" max="23" width="12.42578125" bestFit="1" customWidth="1"/>
    <col min="24" max="24" width="9.85546875" bestFit="1" customWidth="1"/>
    <col min="25" max="25" width="8.5703125" bestFit="1" customWidth="1"/>
    <col min="26" max="26" width="9.7109375" bestFit="1" customWidth="1"/>
    <col min="27" max="27" width="9.85546875" bestFit="1" customWidth="1"/>
    <col min="28" max="28" width="8.5703125" bestFit="1" customWidth="1"/>
    <col min="29" max="29" width="9.140625" bestFit="1" customWidth="1"/>
    <col min="30" max="30" width="14.28515625" customWidth="1"/>
  </cols>
  <sheetData>
    <row r="1" spans="1:30" s="34" customFormat="1" ht="24" customHeight="1" x14ac:dyDescent="0.35">
      <c r="A1" s="138" t="str">
        <f>'Buckland Aggregation Report'!A1:C1</f>
        <v xml:space="preserve">TOWN OF BUCKLAND COMMUNITY CHOICE POWER SUPPLY PROGRAM </v>
      </c>
      <c r="B1" s="138"/>
      <c r="C1" s="138"/>
      <c r="D1" s="138"/>
      <c r="E1" s="138"/>
      <c r="F1" s="138"/>
      <c r="G1" s="138"/>
      <c r="H1" s="138"/>
      <c r="I1" s="138"/>
      <c r="J1" s="138"/>
      <c r="K1" s="138"/>
      <c r="L1" s="138"/>
      <c r="M1" s="138"/>
      <c r="N1" s="138"/>
      <c r="O1" s="91"/>
      <c r="P1" s="138" t="str">
        <f>A1</f>
        <v xml:space="preserve">TOWN OF BUCKLAND COMMUNITY CHOICE POWER SUPPLY PROGRAM </v>
      </c>
      <c r="Q1" s="138"/>
      <c r="R1" s="138"/>
      <c r="S1" s="138"/>
      <c r="T1" s="138"/>
      <c r="U1" s="138"/>
      <c r="V1" s="138"/>
      <c r="W1" s="138"/>
      <c r="X1" s="138"/>
      <c r="Y1" s="138"/>
      <c r="Z1" s="138"/>
      <c r="AA1" s="138"/>
      <c r="AB1" s="138"/>
      <c r="AC1" s="138"/>
      <c r="AD1" s="117"/>
    </row>
    <row r="2" spans="1:30" s="34" customFormat="1" ht="24" customHeight="1" x14ac:dyDescent="0.35">
      <c r="A2" s="138" t="s">
        <v>18</v>
      </c>
      <c r="B2" s="138"/>
      <c r="C2" s="138"/>
      <c r="D2" s="138"/>
      <c r="E2" s="138"/>
      <c r="F2" s="138"/>
      <c r="G2" s="138"/>
      <c r="H2" s="138"/>
      <c r="I2" s="138"/>
      <c r="J2" s="138"/>
      <c r="K2" s="138"/>
      <c r="L2" s="138"/>
      <c r="M2" s="138"/>
      <c r="N2" s="138"/>
      <c r="O2" s="91"/>
      <c r="P2" s="138" t="str">
        <f>A2</f>
        <v>PRODUCT DETAIL REPORT</v>
      </c>
      <c r="Q2" s="138"/>
      <c r="R2" s="138"/>
      <c r="S2" s="138"/>
      <c r="T2" s="138"/>
      <c r="U2" s="138"/>
      <c r="V2" s="138"/>
      <c r="W2" s="138"/>
      <c r="X2" s="138"/>
      <c r="Y2" s="138"/>
      <c r="Z2" s="138"/>
      <c r="AA2" s="138"/>
      <c r="AB2" s="138"/>
      <c r="AC2" s="138"/>
      <c r="AD2" s="117"/>
    </row>
    <row r="3" spans="1:30" ht="24" customHeight="1" x14ac:dyDescent="0.35">
      <c r="A3" s="22"/>
      <c r="B3" s="22"/>
      <c r="C3" s="22"/>
      <c r="D3" s="22"/>
      <c r="E3" s="22"/>
      <c r="F3" s="22"/>
      <c r="G3" s="22"/>
      <c r="H3" s="22"/>
      <c r="I3" s="22"/>
      <c r="J3" s="22"/>
      <c r="K3" s="22"/>
      <c r="L3" s="22"/>
      <c r="M3" s="22"/>
      <c r="N3" s="22"/>
      <c r="O3" s="91"/>
      <c r="P3" s="22"/>
      <c r="Q3" s="22"/>
      <c r="R3" s="22"/>
      <c r="S3" s="22"/>
      <c r="T3" s="22"/>
      <c r="U3" s="22"/>
      <c r="V3" s="22"/>
      <c r="W3" s="22"/>
      <c r="X3" s="22"/>
      <c r="Y3" s="22"/>
      <c r="Z3" s="22"/>
      <c r="AA3" s="22"/>
      <c r="AB3" s="22"/>
      <c r="AC3" s="22"/>
      <c r="AD3" s="22"/>
    </row>
    <row r="4" spans="1:30" s="93" customFormat="1" ht="21" x14ac:dyDescent="0.35">
      <c r="A4" s="156" t="s">
        <v>19</v>
      </c>
      <c r="B4" s="157"/>
      <c r="C4" s="157"/>
      <c r="D4" s="157"/>
      <c r="E4" s="157"/>
      <c r="F4" s="157"/>
      <c r="G4" s="157"/>
      <c r="H4" s="157"/>
      <c r="I4" s="157"/>
      <c r="J4" s="157"/>
      <c r="K4" s="157"/>
      <c r="L4" s="157"/>
      <c r="M4" s="157"/>
      <c r="N4" s="158"/>
      <c r="O4" s="35"/>
      <c r="P4" s="159" t="str">
        <f>A4</f>
        <v>STANDARD</v>
      </c>
      <c r="Q4" s="160"/>
      <c r="R4" s="160"/>
      <c r="S4" s="160"/>
      <c r="T4" s="160"/>
      <c r="U4" s="160"/>
      <c r="V4" s="160"/>
      <c r="W4" s="160"/>
      <c r="X4" s="160"/>
      <c r="Y4" s="160"/>
      <c r="Z4" s="160"/>
      <c r="AA4" s="160"/>
      <c r="AB4" s="160"/>
      <c r="AC4" s="160"/>
      <c r="AD4" s="161"/>
    </row>
    <row r="5" spans="1:30" ht="15" customHeight="1" x14ac:dyDescent="0.25">
      <c r="A5" s="70"/>
      <c r="B5" s="71"/>
      <c r="C5" s="71"/>
      <c r="D5" s="71"/>
      <c r="E5" s="71"/>
      <c r="F5" s="71"/>
      <c r="G5" s="71"/>
      <c r="H5" s="71"/>
      <c r="I5" s="71"/>
      <c r="J5" s="71"/>
      <c r="K5" s="71"/>
      <c r="L5" s="71"/>
      <c r="M5" s="71"/>
      <c r="N5" s="72"/>
      <c r="P5" s="73"/>
      <c r="Q5" s="152" t="s">
        <v>20</v>
      </c>
      <c r="R5" s="152"/>
      <c r="S5" s="153"/>
      <c r="T5" s="151" t="s">
        <v>21</v>
      </c>
      <c r="U5" s="152"/>
      <c r="V5" s="153"/>
      <c r="W5" s="151" t="s">
        <v>22</v>
      </c>
      <c r="X5" s="152"/>
      <c r="Y5" s="153"/>
      <c r="Z5" s="151" t="s">
        <v>23</v>
      </c>
      <c r="AA5" s="152"/>
      <c r="AB5" s="153"/>
      <c r="AC5" s="74" t="s">
        <v>24</v>
      </c>
      <c r="AD5" s="154" t="s">
        <v>25</v>
      </c>
    </row>
    <row r="6" spans="1:30" s="23" customFormat="1" ht="30" x14ac:dyDescent="0.25">
      <c r="A6" s="75" t="s">
        <v>26</v>
      </c>
      <c r="B6" s="76" t="s">
        <v>27</v>
      </c>
      <c r="C6" s="76" t="s">
        <v>28</v>
      </c>
      <c r="D6" s="76" t="s">
        <v>29</v>
      </c>
      <c r="E6" s="76" t="s">
        <v>30</v>
      </c>
      <c r="F6" s="76" t="s">
        <v>31</v>
      </c>
      <c r="G6" s="76" t="s">
        <v>32</v>
      </c>
      <c r="H6" s="76" t="s">
        <v>33</v>
      </c>
      <c r="I6" s="76" t="s">
        <v>34</v>
      </c>
      <c r="J6" s="76" t="s">
        <v>35</v>
      </c>
      <c r="K6" s="76" t="s">
        <v>36</v>
      </c>
      <c r="L6" s="76" t="s">
        <v>6</v>
      </c>
      <c r="M6" s="76" t="s">
        <v>4</v>
      </c>
      <c r="N6" s="77" t="s">
        <v>37</v>
      </c>
      <c r="O6" s="92"/>
      <c r="P6" s="78" t="s">
        <v>26</v>
      </c>
      <c r="Q6" s="79" t="s">
        <v>38</v>
      </c>
      <c r="R6" s="80" t="s">
        <v>39</v>
      </c>
      <c r="S6" s="81" t="s">
        <v>40</v>
      </c>
      <c r="T6" s="82" t="s">
        <v>38</v>
      </c>
      <c r="U6" s="80" t="s">
        <v>39</v>
      </c>
      <c r="V6" s="81" t="s">
        <v>40</v>
      </c>
      <c r="W6" s="82" t="s">
        <v>41</v>
      </c>
      <c r="X6" s="80" t="s">
        <v>39</v>
      </c>
      <c r="Y6" s="81" t="s">
        <v>40</v>
      </c>
      <c r="Z6" s="82" t="s">
        <v>38</v>
      </c>
      <c r="AA6" s="80" t="s">
        <v>39</v>
      </c>
      <c r="AB6" s="81" t="s">
        <v>40</v>
      </c>
      <c r="AC6" s="81" t="s">
        <v>40</v>
      </c>
      <c r="AD6" s="155"/>
    </row>
    <row r="7" spans="1:30" s="23" customFormat="1" hidden="1" x14ac:dyDescent="0.25">
      <c r="A7" s="62">
        <v>45261</v>
      </c>
      <c r="B7" s="24"/>
      <c r="C7" s="24"/>
      <c r="D7" s="24"/>
      <c r="E7" s="24"/>
      <c r="F7" s="24"/>
      <c r="G7" s="24"/>
      <c r="H7" s="24"/>
      <c r="I7" s="24"/>
      <c r="J7" s="24">
        <f t="shared" ref="J7:J18" si="0">B7+D7+F7+H7</f>
        <v>0</v>
      </c>
      <c r="K7" s="24">
        <f t="shared" ref="K7:K18" si="1">C7+E7+G7+I7</f>
        <v>0</v>
      </c>
      <c r="L7" s="25" t="s">
        <v>42</v>
      </c>
      <c r="M7" s="26" t="s">
        <v>43</v>
      </c>
      <c r="N7" s="63" t="s">
        <v>10</v>
      </c>
      <c r="O7" s="92"/>
      <c r="P7" s="27">
        <f t="shared" ref="P7:P18" si="2">A7</f>
        <v>45261</v>
      </c>
      <c r="Q7" s="39">
        <v>0.14854000000000001</v>
      </c>
      <c r="R7" s="25">
        <v>9.3450000000000005E-2</v>
      </c>
      <c r="S7" s="29">
        <f t="shared" ref="S7:S18" si="3">(Q7-R7)*C7</f>
        <v>0</v>
      </c>
      <c r="T7" s="28">
        <v>0.15512999999999999</v>
      </c>
      <c r="U7" s="25">
        <v>9.3450000000000005E-2</v>
      </c>
      <c r="V7" s="30">
        <f t="shared" ref="V7:V18" si="4">(T7-U7)*E7</f>
        <v>0</v>
      </c>
      <c r="W7" s="31">
        <v>0</v>
      </c>
      <c r="X7" s="25">
        <v>9.3450000000000005E-2</v>
      </c>
      <c r="Y7" s="29">
        <f t="shared" ref="Y7:Y18" si="5">(W7-X7)*G7</f>
        <v>0</v>
      </c>
      <c r="Z7" s="28">
        <v>0.13777</v>
      </c>
      <c r="AA7" s="25">
        <v>9.3450000000000005E-2</v>
      </c>
      <c r="AB7" s="29">
        <f t="shared" ref="AB7:AB18" si="6">(Z7-AA7)*I7</f>
        <v>0</v>
      </c>
      <c r="AC7" s="32">
        <f t="shared" ref="AC7:AC18" si="7">AB7+Y7+S7+V7</f>
        <v>0</v>
      </c>
      <c r="AD7" s="67">
        <f t="shared" ref="AD7:AD18" si="8">IFERROR(C7/B7,0)</f>
        <v>0</v>
      </c>
    </row>
    <row r="8" spans="1:30" s="23" customFormat="1" hidden="1" x14ac:dyDescent="0.25">
      <c r="A8" s="62">
        <v>45231</v>
      </c>
      <c r="B8" s="24"/>
      <c r="C8" s="24"/>
      <c r="D8" s="24"/>
      <c r="E8" s="24"/>
      <c r="F8" s="24"/>
      <c r="G8" s="24"/>
      <c r="H8" s="24"/>
      <c r="I8" s="24"/>
      <c r="J8" s="24">
        <f t="shared" si="0"/>
        <v>0</v>
      </c>
      <c r="K8" s="24">
        <f t="shared" si="1"/>
        <v>0</v>
      </c>
      <c r="L8" s="25" t="s">
        <v>42</v>
      </c>
      <c r="M8" s="26" t="s">
        <v>43</v>
      </c>
      <c r="N8" s="63" t="s">
        <v>10</v>
      </c>
      <c r="O8" s="92"/>
      <c r="P8" s="27">
        <f t="shared" si="2"/>
        <v>45231</v>
      </c>
      <c r="Q8" s="39">
        <v>0.14854000000000001</v>
      </c>
      <c r="R8" s="25">
        <v>9.3450000000000005E-2</v>
      </c>
      <c r="S8" s="29">
        <f t="shared" si="3"/>
        <v>0</v>
      </c>
      <c r="T8" s="28">
        <v>0.15512999999999999</v>
      </c>
      <c r="U8" s="25">
        <v>9.3450000000000005E-2</v>
      </c>
      <c r="V8" s="30">
        <f t="shared" si="4"/>
        <v>0</v>
      </c>
      <c r="W8" s="31">
        <v>0</v>
      </c>
      <c r="X8" s="25">
        <v>9.3450000000000005E-2</v>
      </c>
      <c r="Y8" s="29">
        <f t="shared" si="5"/>
        <v>0</v>
      </c>
      <c r="Z8" s="28">
        <v>0.13777</v>
      </c>
      <c r="AA8" s="25">
        <v>9.3450000000000005E-2</v>
      </c>
      <c r="AB8" s="29">
        <f t="shared" si="6"/>
        <v>0</v>
      </c>
      <c r="AC8" s="32">
        <f t="shared" si="7"/>
        <v>0</v>
      </c>
      <c r="AD8" s="67">
        <f t="shared" si="8"/>
        <v>0</v>
      </c>
    </row>
    <row r="9" spans="1:30" s="23" customFormat="1" hidden="1" x14ac:dyDescent="0.25">
      <c r="A9" s="62">
        <v>45200</v>
      </c>
      <c r="B9" s="24"/>
      <c r="C9" s="24"/>
      <c r="D9" s="24"/>
      <c r="E9" s="24"/>
      <c r="F9" s="24"/>
      <c r="G9" s="24"/>
      <c r="H9" s="24"/>
      <c r="I9" s="24"/>
      <c r="J9" s="24">
        <f t="shared" si="0"/>
        <v>0</v>
      </c>
      <c r="K9" s="24">
        <f t="shared" si="1"/>
        <v>0</v>
      </c>
      <c r="L9" s="25" t="s">
        <v>42</v>
      </c>
      <c r="M9" s="26" t="s">
        <v>43</v>
      </c>
      <c r="N9" s="63" t="s">
        <v>10</v>
      </c>
      <c r="O9" s="92"/>
      <c r="P9" s="27">
        <f t="shared" si="2"/>
        <v>45200</v>
      </c>
      <c r="Q9" s="39">
        <v>0.14854000000000001</v>
      </c>
      <c r="R9" s="25">
        <v>9.3450000000000005E-2</v>
      </c>
      <c r="S9" s="29">
        <f t="shared" si="3"/>
        <v>0</v>
      </c>
      <c r="T9" s="28">
        <v>0.15512999999999999</v>
      </c>
      <c r="U9" s="25">
        <v>9.3450000000000005E-2</v>
      </c>
      <c r="V9" s="30">
        <f t="shared" si="4"/>
        <v>0</v>
      </c>
      <c r="W9" s="31">
        <v>0</v>
      </c>
      <c r="X9" s="25">
        <v>9.3450000000000005E-2</v>
      </c>
      <c r="Y9" s="29">
        <f t="shared" si="5"/>
        <v>0</v>
      </c>
      <c r="Z9" s="28">
        <v>0.13777</v>
      </c>
      <c r="AA9" s="25">
        <v>9.3450000000000005E-2</v>
      </c>
      <c r="AB9" s="29">
        <f t="shared" si="6"/>
        <v>0</v>
      </c>
      <c r="AC9" s="32">
        <f t="shared" si="7"/>
        <v>0</v>
      </c>
      <c r="AD9" s="67">
        <f t="shared" si="8"/>
        <v>0</v>
      </c>
    </row>
    <row r="10" spans="1:30" s="23" customFormat="1" x14ac:dyDescent="0.25">
      <c r="A10" s="62">
        <v>45170</v>
      </c>
      <c r="B10" s="24">
        <v>542</v>
      </c>
      <c r="C10" s="24">
        <v>245315</v>
      </c>
      <c r="D10" s="24">
        <v>60</v>
      </c>
      <c r="E10" s="24">
        <v>40708</v>
      </c>
      <c r="F10" s="24">
        <v>0</v>
      </c>
      <c r="G10" s="24">
        <v>0</v>
      </c>
      <c r="H10" s="24">
        <v>4</v>
      </c>
      <c r="I10" s="24">
        <v>647.1</v>
      </c>
      <c r="J10" s="24">
        <f t="shared" si="0"/>
        <v>606</v>
      </c>
      <c r="K10" s="24">
        <f t="shared" si="1"/>
        <v>286670.09999999998</v>
      </c>
      <c r="L10" s="25" t="s">
        <v>42</v>
      </c>
      <c r="M10" s="26" t="s">
        <v>43</v>
      </c>
      <c r="N10" s="63" t="s">
        <v>10</v>
      </c>
      <c r="O10" s="92"/>
      <c r="P10" s="27">
        <f t="shared" si="2"/>
        <v>45170</v>
      </c>
      <c r="Q10" s="39">
        <v>0.14854000000000001</v>
      </c>
      <c r="R10" s="25">
        <v>9.3450000000000005E-2</v>
      </c>
      <c r="S10" s="29">
        <f t="shared" si="3"/>
        <v>13514.403350000001</v>
      </c>
      <c r="T10" s="28">
        <v>0.15512999999999999</v>
      </c>
      <c r="U10" s="25">
        <v>9.3450000000000005E-2</v>
      </c>
      <c r="V10" s="30">
        <f t="shared" si="4"/>
        <v>2510.8694399999995</v>
      </c>
      <c r="W10" s="31">
        <v>0.14077000000000001</v>
      </c>
      <c r="X10" s="25">
        <v>9.3450000000000005E-2</v>
      </c>
      <c r="Y10" s="29">
        <f t="shared" si="5"/>
        <v>0</v>
      </c>
      <c r="Z10" s="28">
        <v>0.13777</v>
      </c>
      <c r="AA10" s="25">
        <v>9.3450000000000005E-2</v>
      </c>
      <c r="AB10" s="29">
        <f t="shared" si="6"/>
        <v>28.679472000000001</v>
      </c>
      <c r="AC10" s="32">
        <f t="shared" si="7"/>
        <v>16053.952261999999</v>
      </c>
      <c r="AD10" s="67">
        <f t="shared" si="8"/>
        <v>452.6107011070111</v>
      </c>
    </row>
    <row r="11" spans="1:30" s="23" customFormat="1" x14ac:dyDescent="0.25">
      <c r="A11" s="62">
        <v>45139</v>
      </c>
      <c r="B11" s="24">
        <v>546</v>
      </c>
      <c r="C11" s="24">
        <v>295178</v>
      </c>
      <c r="D11" s="24">
        <v>60</v>
      </c>
      <c r="E11" s="24">
        <v>55607</v>
      </c>
      <c r="F11" s="24">
        <v>0</v>
      </c>
      <c r="G11" s="24">
        <v>0</v>
      </c>
      <c r="H11" s="24">
        <v>4</v>
      </c>
      <c r="I11" s="24">
        <v>557.1</v>
      </c>
      <c r="J11" s="24">
        <f t="shared" si="0"/>
        <v>610</v>
      </c>
      <c r="K11" s="24">
        <f t="shared" si="1"/>
        <v>351342.1</v>
      </c>
      <c r="L11" s="25" t="s">
        <v>42</v>
      </c>
      <c r="M11" s="26" t="s">
        <v>43</v>
      </c>
      <c r="N11" s="63" t="s">
        <v>10</v>
      </c>
      <c r="O11" s="92"/>
      <c r="P11" s="27">
        <f t="shared" si="2"/>
        <v>45139</v>
      </c>
      <c r="Q11" s="39">
        <v>0.14854000000000001</v>
      </c>
      <c r="R11" s="25">
        <v>9.3450000000000005E-2</v>
      </c>
      <c r="S11" s="29">
        <f t="shared" si="3"/>
        <v>16261.356019999999</v>
      </c>
      <c r="T11" s="28">
        <v>0.15512999999999999</v>
      </c>
      <c r="U11" s="25">
        <v>9.3450000000000005E-2</v>
      </c>
      <c r="V11" s="30">
        <f t="shared" si="4"/>
        <v>3429.8397599999989</v>
      </c>
      <c r="W11" s="31">
        <v>0.14077000000000001</v>
      </c>
      <c r="X11" s="25">
        <v>9.3450000000000005E-2</v>
      </c>
      <c r="Y11" s="29">
        <f t="shared" si="5"/>
        <v>0</v>
      </c>
      <c r="Z11" s="28">
        <v>0.13777</v>
      </c>
      <c r="AA11" s="25">
        <v>9.3450000000000005E-2</v>
      </c>
      <c r="AB11" s="29">
        <f t="shared" si="6"/>
        <v>24.690671999999999</v>
      </c>
      <c r="AC11" s="32">
        <f t="shared" si="7"/>
        <v>19715.886451999999</v>
      </c>
      <c r="AD11" s="67">
        <f t="shared" si="8"/>
        <v>540.61904761904759</v>
      </c>
    </row>
    <row r="12" spans="1:30" s="23" customFormat="1" x14ac:dyDescent="0.25">
      <c r="A12" s="62">
        <v>45108</v>
      </c>
      <c r="B12" s="24">
        <v>547</v>
      </c>
      <c r="C12" s="24">
        <v>277296</v>
      </c>
      <c r="D12" s="24">
        <v>60</v>
      </c>
      <c r="E12" s="24">
        <v>53602</v>
      </c>
      <c r="F12" s="24">
        <v>0</v>
      </c>
      <c r="G12" s="24">
        <v>0</v>
      </c>
      <c r="H12" s="24">
        <v>4</v>
      </c>
      <c r="I12" s="24">
        <v>502.2</v>
      </c>
      <c r="J12" s="24">
        <f t="shared" si="0"/>
        <v>611</v>
      </c>
      <c r="K12" s="24">
        <f t="shared" si="1"/>
        <v>331400.2</v>
      </c>
      <c r="L12" s="25" t="s">
        <v>42</v>
      </c>
      <c r="M12" s="26" t="s">
        <v>43</v>
      </c>
      <c r="N12" s="63" t="s">
        <v>10</v>
      </c>
      <c r="O12" s="92"/>
      <c r="P12" s="27">
        <f t="shared" si="2"/>
        <v>45108</v>
      </c>
      <c r="Q12" s="39">
        <v>0.14854000000000001</v>
      </c>
      <c r="R12" s="25">
        <v>9.3450000000000005E-2</v>
      </c>
      <c r="S12" s="29">
        <f t="shared" si="3"/>
        <v>15276.236639999999</v>
      </c>
      <c r="T12" s="28">
        <v>0.15512999999999999</v>
      </c>
      <c r="U12" s="25">
        <v>9.3450000000000005E-2</v>
      </c>
      <c r="V12" s="30">
        <f t="shared" si="4"/>
        <v>3306.1713599999994</v>
      </c>
      <c r="W12" s="31">
        <v>0.14077000000000001</v>
      </c>
      <c r="X12" s="25">
        <v>9.3450000000000005E-2</v>
      </c>
      <c r="Y12" s="29">
        <f t="shared" si="5"/>
        <v>0</v>
      </c>
      <c r="Z12" s="28">
        <v>0.13777</v>
      </c>
      <c r="AA12" s="25">
        <v>9.3450000000000005E-2</v>
      </c>
      <c r="AB12" s="29">
        <f t="shared" si="6"/>
        <v>22.257503999999997</v>
      </c>
      <c r="AC12" s="32">
        <f t="shared" si="7"/>
        <v>18604.665503999997</v>
      </c>
      <c r="AD12" s="67">
        <f t="shared" si="8"/>
        <v>506.9396709323583</v>
      </c>
    </row>
    <row r="13" spans="1:30" s="23" customFormat="1" x14ac:dyDescent="0.25">
      <c r="A13" s="62">
        <v>45078</v>
      </c>
      <c r="B13" s="24">
        <v>548</v>
      </c>
      <c r="C13" s="24">
        <v>333814</v>
      </c>
      <c r="D13" s="24">
        <v>59</v>
      </c>
      <c r="E13" s="24">
        <v>57161</v>
      </c>
      <c r="F13" s="24">
        <v>0</v>
      </c>
      <c r="G13" s="24">
        <v>0</v>
      </c>
      <c r="H13" s="24">
        <v>4</v>
      </c>
      <c r="I13" s="24">
        <v>448.8</v>
      </c>
      <c r="J13" s="24">
        <f t="shared" si="0"/>
        <v>611</v>
      </c>
      <c r="K13" s="24">
        <f t="shared" si="1"/>
        <v>391423.8</v>
      </c>
      <c r="L13" s="25" t="s">
        <v>42</v>
      </c>
      <c r="M13" s="26" t="s">
        <v>43</v>
      </c>
      <c r="N13" s="63" t="s">
        <v>10</v>
      </c>
      <c r="O13" s="92"/>
      <c r="P13" s="27">
        <f t="shared" si="2"/>
        <v>45078</v>
      </c>
      <c r="Q13" s="39">
        <v>0.21990999999999999</v>
      </c>
      <c r="R13" s="25">
        <v>9.3450000000000005E-2</v>
      </c>
      <c r="S13" s="29">
        <f t="shared" si="3"/>
        <v>42214.118439999998</v>
      </c>
      <c r="T13" s="28">
        <v>0.22514999999999999</v>
      </c>
      <c r="U13" s="25">
        <v>9.3450000000000005E-2</v>
      </c>
      <c r="V13" s="30">
        <f t="shared" si="4"/>
        <v>7528.1036999999988</v>
      </c>
      <c r="W13" s="31">
        <v>0.13446</v>
      </c>
      <c r="X13" s="25">
        <v>9.3450000000000005E-2</v>
      </c>
      <c r="Y13" s="29">
        <f t="shared" si="5"/>
        <v>0</v>
      </c>
      <c r="Z13" s="28">
        <v>0.19089</v>
      </c>
      <c r="AA13" s="25">
        <v>9.3450000000000005E-2</v>
      </c>
      <c r="AB13" s="29">
        <f t="shared" si="6"/>
        <v>43.731071999999998</v>
      </c>
      <c r="AC13" s="32">
        <f t="shared" si="7"/>
        <v>49785.953212</v>
      </c>
      <c r="AD13" s="67">
        <f t="shared" si="8"/>
        <v>609.14963503649631</v>
      </c>
    </row>
    <row r="14" spans="1:30" s="23" customFormat="1" x14ac:dyDescent="0.25">
      <c r="A14" s="62">
        <v>45047</v>
      </c>
      <c r="B14" s="24">
        <v>544</v>
      </c>
      <c r="C14" s="24">
        <v>240214</v>
      </c>
      <c r="D14" s="24">
        <v>58</v>
      </c>
      <c r="E14" s="24">
        <v>53246</v>
      </c>
      <c r="F14" s="24">
        <v>0</v>
      </c>
      <c r="G14" s="24">
        <v>0</v>
      </c>
      <c r="H14" s="24">
        <v>4</v>
      </c>
      <c r="I14" s="24">
        <v>418.8</v>
      </c>
      <c r="J14" s="24">
        <f t="shared" si="0"/>
        <v>606</v>
      </c>
      <c r="K14" s="24">
        <f t="shared" si="1"/>
        <v>293878.8</v>
      </c>
      <c r="L14" s="25" t="s">
        <v>42</v>
      </c>
      <c r="M14" s="26" t="s">
        <v>43</v>
      </c>
      <c r="N14" s="63" t="s">
        <v>10</v>
      </c>
      <c r="O14" s="92"/>
      <c r="P14" s="27">
        <f t="shared" si="2"/>
        <v>45047</v>
      </c>
      <c r="Q14" s="39">
        <v>0.21990999999999999</v>
      </c>
      <c r="R14" s="25">
        <v>9.3450000000000005E-2</v>
      </c>
      <c r="S14" s="29">
        <f t="shared" si="3"/>
        <v>30377.462439999996</v>
      </c>
      <c r="T14" s="28">
        <v>0.22514999999999999</v>
      </c>
      <c r="U14" s="25">
        <v>9.3450000000000005E-2</v>
      </c>
      <c r="V14" s="30">
        <f t="shared" si="4"/>
        <v>7012.4981999999991</v>
      </c>
      <c r="W14" s="31">
        <v>0.13446</v>
      </c>
      <c r="X14" s="25">
        <v>9.3450000000000005E-2</v>
      </c>
      <c r="Y14" s="29">
        <f t="shared" si="5"/>
        <v>0</v>
      </c>
      <c r="Z14" s="28">
        <v>0.19089</v>
      </c>
      <c r="AA14" s="25">
        <v>9.3450000000000005E-2</v>
      </c>
      <c r="AB14" s="29">
        <f t="shared" si="6"/>
        <v>40.807872000000003</v>
      </c>
      <c r="AC14" s="32">
        <f t="shared" si="7"/>
        <v>37430.768511999995</v>
      </c>
      <c r="AD14" s="67">
        <f t="shared" si="8"/>
        <v>441.56985294117646</v>
      </c>
    </row>
    <row r="15" spans="1:30" s="23" customFormat="1" x14ac:dyDescent="0.25">
      <c r="A15" s="62">
        <v>45017</v>
      </c>
      <c r="B15" s="24">
        <v>549</v>
      </c>
      <c r="C15" s="24">
        <v>227534</v>
      </c>
      <c r="D15" s="24">
        <v>57</v>
      </c>
      <c r="E15" s="24">
        <v>41813</v>
      </c>
      <c r="F15" s="24">
        <v>0</v>
      </c>
      <c r="G15" s="24">
        <v>0</v>
      </c>
      <c r="H15" s="24">
        <v>5</v>
      </c>
      <c r="I15" s="24">
        <v>374.1</v>
      </c>
      <c r="J15" s="24">
        <f t="shared" si="0"/>
        <v>611</v>
      </c>
      <c r="K15" s="24">
        <f t="shared" si="1"/>
        <v>269721.09999999998</v>
      </c>
      <c r="L15" s="25" t="s">
        <v>42</v>
      </c>
      <c r="M15" s="26" t="s">
        <v>43</v>
      </c>
      <c r="N15" s="63" t="s">
        <v>10</v>
      </c>
      <c r="O15" s="92"/>
      <c r="P15" s="27">
        <f t="shared" si="2"/>
        <v>45017</v>
      </c>
      <c r="Q15" s="39">
        <v>0.21990999999999999</v>
      </c>
      <c r="R15" s="25">
        <v>9.3450000000000005E-2</v>
      </c>
      <c r="S15" s="29">
        <f t="shared" si="3"/>
        <v>28773.949639999999</v>
      </c>
      <c r="T15" s="28">
        <v>0.22514999999999999</v>
      </c>
      <c r="U15" s="25">
        <v>9.3450000000000005E-2</v>
      </c>
      <c r="V15" s="30">
        <f t="shared" si="4"/>
        <v>5506.7720999999992</v>
      </c>
      <c r="W15" s="31">
        <v>0.13446</v>
      </c>
      <c r="X15" s="25">
        <v>9.3450000000000005E-2</v>
      </c>
      <c r="Y15" s="29">
        <f t="shared" si="5"/>
        <v>0</v>
      </c>
      <c r="Z15" s="28">
        <v>0.19089</v>
      </c>
      <c r="AA15" s="25">
        <v>9.3450000000000005E-2</v>
      </c>
      <c r="AB15" s="29">
        <f t="shared" si="6"/>
        <v>36.452304000000005</v>
      </c>
      <c r="AC15" s="32">
        <f t="shared" si="7"/>
        <v>34317.174043999999</v>
      </c>
      <c r="AD15" s="67">
        <f t="shared" si="8"/>
        <v>414.45173041894355</v>
      </c>
    </row>
    <row r="16" spans="1:30" s="23" customFormat="1" x14ac:dyDescent="0.25">
      <c r="A16" s="62">
        <v>44986</v>
      </c>
      <c r="B16" s="24">
        <v>545</v>
      </c>
      <c r="C16" s="24">
        <v>300133.59999999998</v>
      </c>
      <c r="D16" s="24">
        <v>59</v>
      </c>
      <c r="E16" s="24">
        <v>50056.6</v>
      </c>
      <c r="F16" s="24">
        <v>0</v>
      </c>
      <c r="G16" s="24">
        <v>0</v>
      </c>
      <c r="H16" s="24">
        <v>5</v>
      </c>
      <c r="I16" s="24">
        <v>791.1</v>
      </c>
      <c r="J16" s="24">
        <f t="shared" si="0"/>
        <v>609</v>
      </c>
      <c r="K16" s="24">
        <f t="shared" si="1"/>
        <v>350981.29999999993</v>
      </c>
      <c r="L16" s="25" t="s">
        <v>42</v>
      </c>
      <c r="M16" s="26" t="s">
        <v>43</v>
      </c>
      <c r="N16" s="63" t="s">
        <v>10</v>
      </c>
      <c r="O16" s="92"/>
      <c r="P16" s="27">
        <f t="shared" si="2"/>
        <v>44986</v>
      </c>
      <c r="Q16" s="39">
        <v>0.21990999999999999</v>
      </c>
      <c r="R16" s="25">
        <v>9.3450000000000005E-2</v>
      </c>
      <c r="S16" s="29">
        <f t="shared" si="3"/>
        <v>37954.895055999994</v>
      </c>
      <c r="T16" s="28">
        <v>0.22514999999999999</v>
      </c>
      <c r="U16" s="25">
        <v>9.3450000000000005E-2</v>
      </c>
      <c r="V16" s="30">
        <f t="shared" si="4"/>
        <v>6592.4542199999987</v>
      </c>
      <c r="W16" s="31">
        <v>0.44146000000000002</v>
      </c>
      <c r="X16" s="25">
        <v>9.3450000000000005E-2</v>
      </c>
      <c r="Y16" s="29">
        <f t="shared" si="5"/>
        <v>0</v>
      </c>
      <c r="Z16" s="28">
        <v>0.19089</v>
      </c>
      <c r="AA16" s="25">
        <v>9.3450000000000005E-2</v>
      </c>
      <c r="AB16" s="29">
        <f t="shared" si="6"/>
        <v>77.084783999999999</v>
      </c>
      <c r="AC16" s="32">
        <f t="shared" si="7"/>
        <v>44624.434059999992</v>
      </c>
      <c r="AD16" s="67">
        <f t="shared" si="8"/>
        <v>550.70385321100912</v>
      </c>
    </row>
    <row r="17" spans="1:30" s="23" customFormat="1" x14ac:dyDescent="0.25">
      <c r="A17" s="62">
        <v>44958</v>
      </c>
      <c r="B17" s="24">
        <v>546</v>
      </c>
      <c r="C17" s="24">
        <v>324619.40000000002</v>
      </c>
      <c r="D17" s="24">
        <v>60</v>
      </c>
      <c r="E17" s="24">
        <v>55833.4</v>
      </c>
      <c r="F17" s="24">
        <v>0</v>
      </c>
      <c r="G17" s="24">
        <v>0</v>
      </c>
      <c r="H17" s="24">
        <v>5</v>
      </c>
      <c r="I17" s="24">
        <v>808.7</v>
      </c>
      <c r="J17" s="24">
        <f t="shared" si="0"/>
        <v>611</v>
      </c>
      <c r="K17" s="24">
        <f t="shared" si="1"/>
        <v>381261.50000000006</v>
      </c>
      <c r="L17" s="25" t="s">
        <v>42</v>
      </c>
      <c r="M17" s="26" t="s">
        <v>43</v>
      </c>
      <c r="N17" s="63" t="s">
        <v>10</v>
      </c>
      <c r="O17" s="92"/>
      <c r="P17" s="27">
        <f t="shared" si="2"/>
        <v>44958</v>
      </c>
      <c r="Q17" s="39">
        <v>0.21990999999999999</v>
      </c>
      <c r="R17" s="25">
        <v>9.3450000000000005E-2</v>
      </c>
      <c r="S17" s="29">
        <f t="shared" si="3"/>
        <v>41051.369323999999</v>
      </c>
      <c r="T17" s="28">
        <v>0.22514999999999999</v>
      </c>
      <c r="U17" s="25">
        <v>9.3450000000000005E-2</v>
      </c>
      <c r="V17" s="30">
        <f t="shared" si="4"/>
        <v>7353.2587799999992</v>
      </c>
      <c r="W17" s="31">
        <v>0.44146000000000002</v>
      </c>
      <c r="X17" s="25">
        <v>9.3450000000000005E-2</v>
      </c>
      <c r="Y17" s="29">
        <f t="shared" si="5"/>
        <v>0</v>
      </c>
      <c r="Z17" s="28">
        <v>0.19089</v>
      </c>
      <c r="AA17" s="25">
        <v>9.3450000000000005E-2</v>
      </c>
      <c r="AB17" s="29">
        <f t="shared" si="6"/>
        <v>78.799728000000002</v>
      </c>
      <c r="AC17" s="32">
        <f t="shared" si="7"/>
        <v>48483.427831999994</v>
      </c>
      <c r="AD17" s="67">
        <f t="shared" si="8"/>
        <v>594.54102564102573</v>
      </c>
    </row>
    <row r="18" spans="1:30" s="23" customFormat="1" x14ac:dyDescent="0.25">
      <c r="A18" s="62">
        <v>44927</v>
      </c>
      <c r="B18" s="24">
        <v>546</v>
      </c>
      <c r="C18" s="24">
        <v>341033</v>
      </c>
      <c r="D18" s="24">
        <v>62</v>
      </c>
      <c r="E18" s="24">
        <v>13654</v>
      </c>
      <c r="F18" s="24">
        <v>0</v>
      </c>
      <c r="G18" s="24">
        <v>0</v>
      </c>
      <c r="H18" s="24">
        <v>5</v>
      </c>
      <c r="I18" s="24">
        <v>759.4</v>
      </c>
      <c r="J18" s="24">
        <f t="shared" si="0"/>
        <v>613</v>
      </c>
      <c r="K18" s="24">
        <f t="shared" si="1"/>
        <v>355446.4</v>
      </c>
      <c r="L18" s="25" t="s">
        <v>42</v>
      </c>
      <c r="M18" s="26" t="s">
        <v>43</v>
      </c>
      <c r="N18" s="63" t="s">
        <v>10</v>
      </c>
      <c r="O18" s="92"/>
      <c r="P18" s="27">
        <f t="shared" si="2"/>
        <v>44927</v>
      </c>
      <c r="Q18" s="39">
        <v>0.21990999999999999</v>
      </c>
      <c r="R18" s="25">
        <v>9.3450000000000005E-2</v>
      </c>
      <c r="S18" s="29">
        <f t="shared" si="3"/>
        <v>43127.033179999999</v>
      </c>
      <c r="T18" s="28">
        <v>0.22514999999999999</v>
      </c>
      <c r="U18" s="25">
        <v>9.3450000000000005E-2</v>
      </c>
      <c r="V18" s="30">
        <f t="shared" si="4"/>
        <v>1798.2317999999998</v>
      </c>
      <c r="W18" s="31">
        <v>0.44146000000000002</v>
      </c>
      <c r="X18" s="25">
        <v>9.3450000000000005E-2</v>
      </c>
      <c r="Y18" s="29">
        <f t="shared" si="5"/>
        <v>0</v>
      </c>
      <c r="Z18" s="28">
        <v>0.19089</v>
      </c>
      <c r="AA18" s="25">
        <v>9.3450000000000005E-2</v>
      </c>
      <c r="AB18" s="29">
        <f t="shared" si="6"/>
        <v>73.995936</v>
      </c>
      <c r="AC18" s="32">
        <f t="shared" si="7"/>
        <v>44999.260915999999</v>
      </c>
      <c r="AD18" s="67">
        <f t="shared" si="8"/>
        <v>624.60256410256409</v>
      </c>
    </row>
    <row r="19" spans="1:30" s="23" customFormat="1" x14ac:dyDescent="0.25">
      <c r="A19" s="62">
        <v>44896</v>
      </c>
      <c r="B19" s="24">
        <v>544</v>
      </c>
      <c r="C19" s="24">
        <v>372939</v>
      </c>
      <c r="D19" s="24">
        <v>61</v>
      </c>
      <c r="E19" s="24">
        <v>61078</v>
      </c>
      <c r="F19" s="24">
        <v>0</v>
      </c>
      <c r="G19" s="24">
        <v>0</v>
      </c>
      <c r="H19" s="24">
        <v>5</v>
      </c>
      <c r="I19" s="24">
        <v>900.8</v>
      </c>
      <c r="J19" s="24">
        <f t="shared" ref="J19" si="9">B19+D19+F19+H19</f>
        <v>610</v>
      </c>
      <c r="K19" s="24">
        <f t="shared" ref="K19" si="10">C19+E19+G19+I19</f>
        <v>434917.8</v>
      </c>
      <c r="L19" s="25" t="s">
        <v>42</v>
      </c>
      <c r="M19" s="26" t="s">
        <v>43</v>
      </c>
      <c r="N19" s="63" t="s">
        <v>10</v>
      </c>
      <c r="O19" s="92"/>
      <c r="P19" s="27">
        <f t="shared" ref="P19" si="11">A19</f>
        <v>44896</v>
      </c>
      <c r="Q19" s="39">
        <v>0.15348000000000001</v>
      </c>
      <c r="R19" s="25">
        <v>9.3450000000000005E-2</v>
      </c>
      <c r="S19" s="29">
        <f t="shared" ref="S19" si="12">(Q19-R19)*C19</f>
        <v>22387.528170000001</v>
      </c>
      <c r="T19" s="28">
        <v>0.14978</v>
      </c>
      <c r="U19" s="25">
        <v>9.3450000000000005E-2</v>
      </c>
      <c r="V19" s="30">
        <f t="shared" ref="V19" si="13">(T19-U19)*E19</f>
        <v>3440.5237399999996</v>
      </c>
      <c r="W19" s="31">
        <v>0.26149</v>
      </c>
      <c r="X19" s="25">
        <v>9.3450000000000005E-2</v>
      </c>
      <c r="Y19" s="29">
        <f t="shared" ref="Y19" si="14">(W19-X19)*G19</f>
        <v>0</v>
      </c>
      <c r="Z19" s="28">
        <v>0.13269</v>
      </c>
      <c r="AA19" s="25">
        <v>9.3450000000000005E-2</v>
      </c>
      <c r="AB19" s="29">
        <f t="shared" ref="AB19" si="15">(Z19-AA19)*I19</f>
        <v>35.347391999999992</v>
      </c>
      <c r="AC19" s="32">
        <f t="shared" ref="AC19" si="16">AB19+Y19+S19+V19</f>
        <v>25863.399302000002</v>
      </c>
      <c r="AD19" s="67">
        <f t="shared" ref="AD19" si="17">IFERROR(C19/B19,0)</f>
        <v>685.54963235294122</v>
      </c>
    </row>
    <row r="20" spans="1:30" s="23" customFormat="1" x14ac:dyDescent="0.25">
      <c r="A20" s="62">
        <v>44866</v>
      </c>
      <c r="B20" s="24">
        <v>542</v>
      </c>
      <c r="C20" s="24">
        <v>386206</v>
      </c>
      <c r="D20" s="24">
        <v>61</v>
      </c>
      <c r="E20" s="24">
        <v>54486</v>
      </c>
      <c r="F20" s="24">
        <v>0</v>
      </c>
      <c r="G20" s="24">
        <v>0</v>
      </c>
      <c r="H20" s="24">
        <v>5</v>
      </c>
      <c r="I20" s="24">
        <v>919.4</v>
      </c>
      <c r="J20" s="24">
        <f t="shared" ref="J20:J30" si="18">B20+D20+F20+H20</f>
        <v>608</v>
      </c>
      <c r="K20" s="24">
        <f t="shared" ref="K20:K30" si="19">C20+E20+G20+I20</f>
        <v>441611.4</v>
      </c>
      <c r="L20" s="25" t="s">
        <v>42</v>
      </c>
      <c r="M20" s="26" t="s">
        <v>43</v>
      </c>
      <c r="N20" s="63" t="s">
        <v>10</v>
      </c>
      <c r="O20" s="92"/>
      <c r="P20" s="27">
        <f t="shared" ref="P20:P30" si="20">A20</f>
        <v>44866</v>
      </c>
      <c r="Q20" s="39">
        <v>0.15348000000000001</v>
      </c>
      <c r="R20" s="25">
        <v>9.3450000000000005E-2</v>
      </c>
      <c r="S20" s="29">
        <f t="shared" ref="S20:S30" si="21">(Q20-R20)*C20</f>
        <v>23183.946179999999</v>
      </c>
      <c r="T20" s="28">
        <v>0.14978</v>
      </c>
      <c r="U20" s="25">
        <v>9.3450000000000005E-2</v>
      </c>
      <c r="V20" s="30">
        <f t="shared" ref="V20:V30" si="22">(T20-U20)*E20</f>
        <v>3069.1963799999994</v>
      </c>
      <c r="W20" s="31">
        <v>0.26149</v>
      </c>
      <c r="X20" s="25">
        <v>9.3450000000000005E-2</v>
      </c>
      <c r="Y20" s="29">
        <f t="shared" ref="Y20:Y30" si="23">(W20-X20)*G20</f>
        <v>0</v>
      </c>
      <c r="Z20" s="28">
        <v>0.13269</v>
      </c>
      <c r="AA20" s="25">
        <v>9.3450000000000005E-2</v>
      </c>
      <c r="AB20" s="29">
        <f t="shared" ref="AB20:AB30" si="24">(Z20-AA20)*I20</f>
        <v>36.077255999999998</v>
      </c>
      <c r="AC20" s="32">
        <f t="shared" ref="AC20:AC30" si="25">AB20+Y20+S20+V20</f>
        <v>26289.219815999997</v>
      </c>
      <c r="AD20" s="67">
        <f t="shared" ref="AD20:AD30" si="26">IFERROR(C20/B20,0)</f>
        <v>712.55719557195573</v>
      </c>
    </row>
    <row r="21" spans="1:30" s="23" customFormat="1" x14ac:dyDescent="0.25">
      <c r="A21" s="62">
        <v>44835</v>
      </c>
      <c r="B21" s="24">
        <v>547</v>
      </c>
      <c r="C21" s="24">
        <v>243683</v>
      </c>
      <c r="D21" s="24">
        <v>61</v>
      </c>
      <c r="E21" s="24">
        <v>43663</v>
      </c>
      <c r="F21" s="24">
        <v>0</v>
      </c>
      <c r="G21" s="24">
        <v>0</v>
      </c>
      <c r="H21" s="24">
        <v>5</v>
      </c>
      <c r="I21" s="24">
        <v>975.7</v>
      </c>
      <c r="J21" s="24">
        <f t="shared" si="18"/>
        <v>613</v>
      </c>
      <c r="K21" s="24">
        <f t="shared" si="19"/>
        <v>288321.7</v>
      </c>
      <c r="L21" s="25" t="s">
        <v>42</v>
      </c>
      <c r="M21" s="26" t="s">
        <v>43</v>
      </c>
      <c r="N21" s="63" t="s">
        <v>10</v>
      </c>
      <c r="O21" s="92"/>
      <c r="P21" s="27">
        <f t="shared" si="20"/>
        <v>44835</v>
      </c>
      <c r="Q21" s="39">
        <v>0.15348000000000001</v>
      </c>
      <c r="R21" s="25">
        <v>9.3450000000000005E-2</v>
      </c>
      <c r="S21" s="29">
        <f t="shared" si="21"/>
        <v>14628.290489999999</v>
      </c>
      <c r="T21" s="28">
        <v>0.14978</v>
      </c>
      <c r="U21" s="25">
        <v>9.3450000000000005E-2</v>
      </c>
      <c r="V21" s="30">
        <f t="shared" si="22"/>
        <v>2459.5367899999997</v>
      </c>
      <c r="W21" s="31">
        <v>0.26149</v>
      </c>
      <c r="X21" s="25">
        <v>9.3450000000000005E-2</v>
      </c>
      <c r="Y21" s="29">
        <f t="shared" si="23"/>
        <v>0</v>
      </c>
      <c r="Z21" s="28">
        <v>0.13269</v>
      </c>
      <c r="AA21" s="25">
        <v>9.3450000000000005E-2</v>
      </c>
      <c r="AB21" s="29">
        <f t="shared" si="24"/>
        <v>38.286467999999999</v>
      </c>
      <c r="AC21" s="32">
        <f t="shared" si="25"/>
        <v>17126.113748</v>
      </c>
      <c r="AD21" s="67">
        <f t="shared" si="26"/>
        <v>445.48994515539306</v>
      </c>
    </row>
    <row r="22" spans="1:30" s="23" customFormat="1" x14ac:dyDescent="0.25">
      <c r="A22" s="62">
        <v>44805</v>
      </c>
      <c r="B22" s="24">
        <v>547</v>
      </c>
      <c r="C22" s="24">
        <v>239032</v>
      </c>
      <c r="D22" s="24">
        <v>61</v>
      </c>
      <c r="E22" s="24">
        <v>42326</v>
      </c>
      <c r="F22" s="24">
        <v>0</v>
      </c>
      <c r="G22" s="24">
        <v>0</v>
      </c>
      <c r="H22" s="24">
        <v>5</v>
      </c>
      <c r="I22" s="24">
        <v>806.9</v>
      </c>
      <c r="J22" s="24">
        <f t="shared" si="18"/>
        <v>613</v>
      </c>
      <c r="K22" s="24">
        <f t="shared" si="19"/>
        <v>282164.90000000002</v>
      </c>
      <c r="L22" s="25" t="s">
        <v>42</v>
      </c>
      <c r="M22" s="26" t="s">
        <v>43</v>
      </c>
      <c r="N22" s="63" t="s">
        <v>10</v>
      </c>
      <c r="O22" s="92"/>
      <c r="P22" s="27">
        <f t="shared" si="20"/>
        <v>44805</v>
      </c>
      <c r="Q22" s="39">
        <v>0.15348000000000001</v>
      </c>
      <c r="R22" s="25">
        <v>9.3450000000000005E-2</v>
      </c>
      <c r="S22" s="29">
        <f t="shared" si="21"/>
        <v>14349.09096</v>
      </c>
      <c r="T22" s="28">
        <v>0.14978</v>
      </c>
      <c r="U22" s="25">
        <v>9.3450000000000005E-2</v>
      </c>
      <c r="V22" s="30">
        <f t="shared" si="22"/>
        <v>2384.2235799999994</v>
      </c>
      <c r="W22" s="31">
        <v>0.15798999999999999</v>
      </c>
      <c r="X22" s="25">
        <v>9.3450000000000005E-2</v>
      </c>
      <c r="Y22" s="29">
        <f t="shared" si="23"/>
        <v>0</v>
      </c>
      <c r="Z22" s="28">
        <v>0.13269</v>
      </c>
      <c r="AA22" s="25">
        <v>9.3450000000000005E-2</v>
      </c>
      <c r="AB22" s="29">
        <f t="shared" si="24"/>
        <v>31.662755999999998</v>
      </c>
      <c r="AC22" s="32">
        <f t="shared" si="25"/>
        <v>16764.977295999997</v>
      </c>
      <c r="AD22" s="67">
        <f t="shared" si="26"/>
        <v>436.98720292504572</v>
      </c>
    </row>
    <row r="23" spans="1:30" s="23" customFormat="1" x14ac:dyDescent="0.25">
      <c r="A23" s="62">
        <v>44774</v>
      </c>
      <c r="B23" s="24">
        <v>550</v>
      </c>
      <c r="C23" s="24">
        <v>280638</v>
      </c>
      <c r="D23" s="24">
        <v>61</v>
      </c>
      <c r="E23" s="24">
        <v>52507</v>
      </c>
      <c r="F23" s="24">
        <v>0</v>
      </c>
      <c r="G23" s="24">
        <v>0</v>
      </c>
      <c r="H23" s="24">
        <v>5</v>
      </c>
      <c r="I23" s="24">
        <v>694.7</v>
      </c>
      <c r="J23" s="24">
        <f t="shared" si="18"/>
        <v>616</v>
      </c>
      <c r="K23" s="24">
        <f t="shared" si="19"/>
        <v>333839.7</v>
      </c>
      <c r="L23" s="25" t="s">
        <v>42</v>
      </c>
      <c r="M23" s="26" t="s">
        <v>43</v>
      </c>
      <c r="N23" s="63" t="s">
        <v>10</v>
      </c>
      <c r="O23" s="92"/>
      <c r="P23" s="27">
        <f t="shared" si="20"/>
        <v>44774</v>
      </c>
      <c r="Q23" s="39">
        <v>0.15348000000000001</v>
      </c>
      <c r="R23" s="25">
        <v>9.3450000000000005E-2</v>
      </c>
      <c r="S23" s="29">
        <f t="shared" si="21"/>
        <v>16846.699140000001</v>
      </c>
      <c r="T23" s="28">
        <v>0.14978</v>
      </c>
      <c r="U23" s="25">
        <v>9.3450000000000005E-2</v>
      </c>
      <c r="V23" s="30">
        <f t="shared" si="22"/>
        <v>2957.7193099999995</v>
      </c>
      <c r="W23" s="31">
        <v>0.15798999999999999</v>
      </c>
      <c r="X23" s="25">
        <v>9.3450000000000005E-2</v>
      </c>
      <c r="Y23" s="29">
        <f t="shared" si="23"/>
        <v>0</v>
      </c>
      <c r="Z23" s="28">
        <v>0.13269</v>
      </c>
      <c r="AA23" s="25">
        <v>9.3450000000000005E-2</v>
      </c>
      <c r="AB23" s="29">
        <f t="shared" si="24"/>
        <v>27.260027999999998</v>
      </c>
      <c r="AC23" s="32">
        <f t="shared" si="25"/>
        <v>19831.678478000002</v>
      </c>
      <c r="AD23" s="67">
        <f t="shared" si="26"/>
        <v>510.25090909090909</v>
      </c>
    </row>
    <row r="24" spans="1:30" s="23" customFormat="1" x14ac:dyDescent="0.25">
      <c r="A24" s="62">
        <v>44743</v>
      </c>
      <c r="B24" s="24">
        <v>552</v>
      </c>
      <c r="C24" s="24">
        <v>327165</v>
      </c>
      <c r="D24" s="24">
        <v>61</v>
      </c>
      <c r="E24" s="24">
        <v>55960</v>
      </c>
      <c r="F24" s="24">
        <v>0</v>
      </c>
      <c r="G24" s="24">
        <v>0</v>
      </c>
      <c r="H24" s="24">
        <v>5</v>
      </c>
      <c r="I24" s="24">
        <v>626.20000000000005</v>
      </c>
      <c r="J24" s="24">
        <f t="shared" si="18"/>
        <v>618</v>
      </c>
      <c r="K24" s="24">
        <f t="shared" si="19"/>
        <v>383751.2</v>
      </c>
      <c r="L24" s="25" t="s">
        <v>42</v>
      </c>
      <c r="M24" s="26" t="s">
        <v>43</v>
      </c>
      <c r="N24" s="63" t="s">
        <v>10</v>
      </c>
      <c r="O24" s="92"/>
      <c r="P24" s="27">
        <f t="shared" si="20"/>
        <v>44743</v>
      </c>
      <c r="Q24" s="39">
        <v>0.15348000000000001</v>
      </c>
      <c r="R24" s="25">
        <v>9.3450000000000005E-2</v>
      </c>
      <c r="S24" s="29">
        <f t="shared" si="21"/>
        <v>19639.714950000001</v>
      </c>
      <c r="T24" s="28">
        <v>0.14978</v>
      </c>
      <c r="U24" s="25">
        <v>9.3450000000000005E-2</v>
      </c>
      <c r="V24" s="30">
        <f t="shared" si="22"/>
        <v>3152.2267999999995</v>
      </c>
      <c r="W24" s="31">
        <v>0.15798999999999999</v>
      </c>
      <c r="X24" s="25">
        <v>9.3450000000000005E-2</v>
      </c>
      <c r="Y24" s="29">
        <f t="shared" si="23"/>
        <v>0</v>
      </c>
      <c r="Z24" s="28">
        <v>0.13269</v>
      </c>
      <c r="AA24" s="25">
        <v>9.3450000000000005E-2</v>
      </c>
      <c r="AB24" s="29">
        <f t="shared" si="24"/>
        <v>24.572088000000001</v>
      </c>
      <c r="AC24" s="32">
        <f t="shared" si="25"/>
        <v>22816.513838000003</v>
      </c>
      <c r="AD24" s="67">
        <f t="shared" si="26"/>
        <v>592.69021739130437</v>
      </c>
    </row>
    <row r="25" spans="1:30" s="23" customFormat="1" x14ac:dyDescent="0.25">
      <c r="A25" s="62">
        <v>44713</v>
      </c>
      <c r="B25" s="24">
        <v>555</v>
      </c>
      <c r="C25" s="24">
        <v>271419</v>
      </c>
      <c r="D25" s="24">
        <v>61</v>
      </c>
      <c r="E25" s="24">
        <v>50657</v>
      </c>
      <c r="F25" s="24">
        <v>0</v>
      </c>
      <c r="G25" s="24">
        <v>0</v>
      </c>
      <c r="H25" s="24">
        <v>5</v>
      </c>
      <c r="I25" s="24">
        <v>559.6</v>
      </c>
      <c r="J25" s="24">
        <f t="shared" si="18"/>
        <v>621</v>
      </c>
      <c r="K25" s="24">
        <f t="shared" si="19"/>
        <v>322635.59999999998</v>
      </c>
      <c r="L25" s="25" t="s">
        <v>42</v>
      </c>
      <c r="M25" s="26" t="s">
        <v>43</v>
      </c>
      <c r="N25" s="63" t="s">
        <v>10</v>
      </c>
      <c r="O25" s="92"/>
      <c r="P25" s="27">
        <f t="shared" si="20"/>
        <v>44713</v>
      </c>
      <c r="Q25" s="39">
        <v>0.13731000000000002</v>
      </c>
      <c r="R25" s="25">
        <v>9.3450000000000005E-2</v>
      </c>
      <c r="S25" s="29">
        <f t="shared" si="21"/>
        <v>11904.437340000002</v>
      </c>
      <c r="T25" s="28">
        <v>0.13035000000000002</v>
      </c>
      <c r="U25" s="25">
        <v>9.3450000000000005E-2</v>
      </c>
      <c r="V25" s="30">
        <f t="shared" si="22"/>
        <v>1869.2433000000008</v>
      </c>
      <c r="W25" s="31">
        <v>0.10390000000000001</v>
      </c>
      <c r="X25" s="25">
        <v>9.3450000000000005E-2</v>
      </c>
      <c r="Y25" s="29">
        <f t="shared" si="23"/>
        <v>0</v>
      </c>
      <c r="Z25" s="28">
        <v>0.11228</v>
      </c>
      <c r="AA25" s="25">
        <v>9.3450000000000005E-2</v>
      </c>
      <c r="AB25" s="29">
        <f t="shared" si="24"/>
        <v>10.537268000000001</v>
      </c>
      <c r="AC25" s="32">
        <f t="shared" si="25"/>
        <v>13784.217908000002</v>
      </c>
      <c r="AD25" s="67">
        <f t="shared" si="26"/>
        <v>489.04324324324324</v>
      </c>
    </row>
    <row r="26" spans="1:30" s="23" customFormat="1" x14ac:dyDescent="0.25">
      <c r="A26" s="62">
        <v>44682</v>
      </c>
      <c r="B26" s="24">
        <v>559</v>
      </c>
      <c r="C26" s="24">
        <v>271321</v>
      </c>
      <c r="D26" s="24">
        <v>61</v>
      </c>
      <c r="E26" s="24">
        <v>50812</v>
      </c>
      <c r="F26" s="24">
        <v>0</v>
      </c>
      <c r="G26" s="24">
        <v>0</v>
      </c>
      <c r="H26" s="24">
        <v>5</v>
      </c>
      <c r="I26" s="24">
        <v>522.20000000000005</v>
      </c>
      <c r="J26" s="24">
        <f t="shared" si="18"/>
        <v>625</v>
      </c>
      <c r="K26" s="24">
        <f t="shared" si="19"/>
        <v>322655.2</v>
      </c>
      <c r="L26" s="25" t="s">
        <v>42</v>
      </c>
      <c r="M26" s="26" t="s">
        <v>43</v>
      </c>
      <c r="N26" s="63" t="s">
        <v>10</v>
      </c>
      <c r="O26" s="92"/>
      <c r="P26" s="27">
        <f t="shared" si="20"/>
        <v>44682</v>
      </c>
      <c r="Q26" s="39">
        <v>0.13731000000000002</v>
      </c>
      <c r="R26" s="25">
        <v>9.3450000000000005E-2</v>
      </c>
      <c r="S26" s="29">
        <f t="shared" si="21"/>
        <v>11900.139060000003</v>
      </c>
      <c r="T26" s="28">
        <v>0.13035000000000002</v>
      </c>
      <c r="U26" s="25">
        <v>9.3450000000000005E-2</v>
      </c>
      <c r="V26" s="30">
        <f t="shared" si="22"/>
        <v>1874.9628000000009</v>
      </c>
      <c r="W26" s="31">
        <v>0.10390000000000001</v>
      </c>
      <c r="X26" s="25">
        <v>9.3450000000000005E-2</v>
      </c>
      <c r="Y26" s="29">
        <f t="shared" si="23"/>
        <v>0</v>
      </c>
      <c r="Z26" s="28">
        <v>0.11228</v>
      </c>
      <c r="AA26" s="25">
        <v>9.3450000000000005E-2</v>
      </c>
      <c r="AB26" s="29">
        <f t="shared" si="24"/>
        <v>9.8330260000000003</v>
      </c>
      <c r="AC26" s="32">
        <f t="shared" si="25"/>
        <v>13784.934886000005</v>
      </c>
      <c r="AD26" s="67">
        <f t="shared" si="26"/>
        <v>485.36851520572452</v>
      </c>
    </row>
    <row r="27" spans="1:30" s="23" customFormat="1" x14ac:dyDescent="0.25">
      <c r="A27" s="62">
        <v>44652</v>
      </c>
      <c r="B27" s="24">
        <v>572</v>
      </c>
      <c r="C27" s="24">
        <v>253679</v>
      </c>
      <c r="D27" s="24">
        <v>63</v>
      </c>
      <c r="E27" s="24">
        <v>47758</v>
      </c>
      <c r="F27" s="24">
        <v>0</v>
      </c>
      <c r="G27" s="24">
        <v>0</v>
      </c>
      <c r="H27" s="24">
        <v>6</v>
      </c>
      <c r="I27" s="24">
        <v>600.1</v>
      </c>
      <c r="J27" s="24">
        <f t="shared" si="18"/>
        <v>641</v>
      </c>
      <c r="K27" s="24">
        <f t="shared" si="19"/>
        <v>302037.09999999998</v>
      </c>
      <c r="L27" s="25" t="s">
        <v>42</v>
      </c>
      <c r="M27" s="26" t="s">
        <v>43</v>
      </c>
      <c r="N27" s="63" t="s">
        <v>10</v>
      </c>
      <c r="O27" s="92"/>
      <c r="P27" s="27">
        <f t="shared" si="20"/>
        <v>44652</v>
      </c>
      <c r="Q27" s="39">
        <v>0.13731000000000002</v>
      </c>
      <c r="R27" s="25">
        <v>9.3450000000000005E-2</v>
      </c>
      <c r="S27" s="29">
        <f t="shared" si="21"/>
        <v>11126.360940000002</v>
      </c>
      <c r="T27" s="28">
        <v>0.13035000000000002</v>
      </c>
      <c r="U27" s="25">
        <v>9.3450000000000005E-2</v>
      </c>
      <c r="V27" s="30">
        <f t="shared" si="22"/>
        <v>1762.2702000000008</v>
      </c>
      <c r="W27" s="31">
        <v>0.10390000000000001</v>
      </c>
      <c r="X27" s="25">
        <v>9.3450000000000005E-2</v>
      </c>
      <c r="Y27" s="29">
        <f t="shared" si="23"/>
        <v>0</v>
      </c>
      <c r="Z27" s="28">
        <v>0.11228</v>
      </c>
      <c r="AA27" s="25">
        <v>9.3450000000000005E-2</v>
      </c>
      <c r="AB27" s="29">
        <f t="shared" si="24"/>
        <v>11.299882999999999</v>
      </c>
      <c r="AC27" s="32">
        <f t="shared" si="25"/>
        <v>12899.931023000003</v>
      </c>
      <c r="AD27" s="67">
        <f t="shared" si="26"/>
        <v>443.49475524475525</v>
      </c>
    </row>
    <row r="28" spans="1:30" s="23" customFormat="1" x14ac:dyDescent="0.25">
      <c r="A28" s="62">
        <v>44621</v>
      </c>
      <c r="B28" s="24">
        <v>576</v>
      </c>
      <c r="C28" s="24">
        <v>332475</v>
      </c>
      <c r="D28" s="24">
        <v>64</v>
      </c>
      <c r="E28" s="24">
        <v>54602</v>
      </c>
      <c r="F28" s="24">
        <v>0</v>
      </c>
      <c r="G28" s="24">
        <v>0</v>
      </c>
      <c r="H28" s="24">
        <v>6</v>
      </c>
      <c r="I28" s="24">
        <v>681.4</v>
      </c>
      <c r="J28" s="24">
        <f t="shared" si="18"/>
        <v>646</v>
      </c>
      <c r="K28" s="24">
        <f t="shared" si="19"/>
        <v>387758.4</v>
      </c>
      <c r="L28" s="25" t="s">
        <v>42</v>
      </c>
      <c r="M28" s="26" t="s">
        <v>43</v>
      </c>
      <c r="N28" s="63" t="s">
        <v>10</v>
      </c>
      <c r="O28" s="92"/>
      <c r="P28" s="27">
        <f t="shared" si="20"/>
        <v>44621</v>
      </c>
      <c r="Q28" s="39">
        <v>0.13731000000000002</v>
      </c>
      <c r="R28" s="25">
        <v>9.3450000000000005E-2</v>
      </c>
      <c r="S28" s="29">
        <f t="shared" si="21"/>
        <v>14582.353500000003</v>
      </c>
      <c r="T28" s="28">
        <v>0.13035000000000002</v>
      </c>
      <c r="U28" s="25">
        <v>9.3450000000000005E-2</v>
      </c>
      <c r="V28" s="30">
        <f t="shared" si="22"/>
        <v>2014.8138000000008</v>
      </c>
      <c r="W28" s="31">
        <v>0.26378000000000001</v>
      </c>
      <c r="X28" s="25">
        <v>9.3450000000000005E-2</v>
      </c>
      <c r="Y28" s="29">
        <f t="shared" si="23"/>
        <v>0</v>
      </c>
      <c r="Z28" s="28">
        <v>0.11228</v>
      </c>
      <c r="AA28" s="25">
        <v>9.3450000000000005E-2</v>
      </c>
      <c r="AB28" s="29">
        <f t="shared" si="24"/>
        <v>12.830762</v>
      </c>
      <c r="AC28" s="32">
        <f t="shared" si="25"/>
        <v>16609.998062000002</v>
      </c>
      <c r="AD28" s="67">
        <f t="shared" si="26"/>
        <v>577.21354166666663</v>
      </c>
    </row>
    <row r="29" spans="1:30" s="23" customFormat="1" x14ac:dyDescent="0.25">
      <c r="A29" s="62">
        <v>44593</v>
      </c>
      <c r="B29" s="24">
        <v>576</v>
      </c>
      <c r="C29" s="24">
        <v>346915</v>
      </c>
      <c r="D29" s="24">
        <v>64</v>
      </c>
      <c r="E29" s="24">
        <v>55314</v>
      </c>
      <c r="F29" s="24">
        <v>0</v>
      </c>
      <c r="G29" s="24">
        <v>0</v>
      </c>
      <c r="H29" s="24">
        <v>6</v>
      </c>
      <c r="I29" s="24">
        <v>800.1</v>
      </c>
      <c r="J29" s="24">
        <f t="shared" si="18"/>
        <v>646</v>
      </c>
      <c r="K29" s="24">
        <f t="shared" si="19"/>
        <v>403029.1</v>
      </c>
      <c r="L29" s="25" t="s">
        <v>42</v>
      </c>
      <c r="M29" s="26" t="s">
        <v>43</v>
      </c>
      <c r="N29" s="63" t="s">
        <v>10</v>
      </c>
      <c r="O29" s="92"/>
      <c r="P29" s="27">
        <f t="shared" si="20"/>
        <v>44593</v>
      </c>
      <c r="Q29" s="39">
        <v>0.13731000000000002</v>
      </c>
      <c r="R29" s="25">
        <v>9.3450000000000005E-2</v>
      </c>
      <c r="S29" s="29">
        <f t="shared" si="21"/>
        <v>15215.691900000003</v>
      </c>
      <c r="T29" s="28">
        <v>0.13035000000000002</v>
      </c>
      <c r="U29" s="25">
        <v>9.3450000000000005E-2</v>
      </c>
      <c r="V29" s="30">
        <f t="shared" si="22"/>
        <v>2041.086600000001</v>
      </c>
      <c r="W29" s="31">
        <v>0.26378000000000001</v>
      </c>
      <c r="X29" s="25">
        <v>9.3450000000000005E-2</v>
      </c>
      <c r="Y29" s="29">
        <f t="shared" si="23"/>
        <v>0</v>
      </c>
      <c r="Z29" s="28">
        <v>0.11228</v>
      </c>
      <c r="AA29" s="25">
        <v>9.3450000000000005E-2</v>
      </c>
      <c r="AB29" s="29">
        <f t="shared" si="24"/>
        <v>15.065882999999999</v>
      </c>
      <c r="AC29" s="32">
        <f t="shared" si="25"/>
        <v>17271.844383000003</v>
      </c>
      <c r="AD29" s="67">
        <f t="shared" si="26"/>
        <v>602.28298611111109</v>
      </c>
    </row>
    <row r="30" spans="1:30" s="23" customFormat="1" x14ac:dyDescent="0.25">
      <c r="A30" s="62">
        <v>44562</v>
      </c>
      <c r="B30" s="24">
        <v>555</v>
      </c>
      <c r="C30" s="24">
        <v>402092.7</v>
      </c>
      <c r="D30" s="24">
        <v>57</v>
      </c>
      <c r="E30" s="24">
        <v>58975</v>
      </c>
      <c r="F30" s="24">
        <v>0</v>
      </c>
      <c r="G30" s="24">
        <v>0</v>
      </c>
      <c r="H30" s="24">
        <v>6</v>
      </c>
      <c r="I30" s="24">
        <v>802.4</v>
      </c>
      <c r="J30" s="24">
        <f t="shared" si="18"/>
        <v>618</v>
      </c>
      <c r="K30" s="24">
        <f t="shared" si="19"/>
        <v>461870.10000000003</v>
      </c>
      <c r="L30" s="25" t="s">
        <v>42</v>
      </c>
      <c r="M30" s="26" t="s">
        <v>43</v>
      </c>
      <c r="N30" s="63" t="s">
        <v>10</v>
      </c>
      <c r="O30" s="92"/>
      <c r="P30" s="27">
        <f t="shared" si="20"/>
        <v>44562</v>
      </c>
      <c r="Q30" s="39">
        <v>0.13731000000000002</v>
      </c>
      <c r="R30" s="25">
        <v>9.3450000000000005E-2</v>
      </c>
      <c r="S30" s="29">
        <f t="shared" si="21"/>
        <v>17635.785822000005</v>
      </c>
      <c r="T30" s="28">
        <v>0.13035000000000002</v>
      </c>
      <c r="U30" s="25">
        <v>9.3450000000000005E-2</v>
      </c>
      <c r="V30" s="30">
        <f t="shared" si="22"/>
        <v>2176.1775000000011</v>
      </c>
      <c r="W30" s="31">
        <v>0.26378000000000001</v>
      </c>
      <c r="X30" s="25">
        <v>9.3450000000000005E-2</v>
      </c>
      <c r="Y30" s="29">
        <f t="shared" si="23"/>
        <v>0</v>
      </c>
      <c r="Z30" s="28">
        <v>0.11228</v>
      </c>
      <c r="AA30" s="25">
        <v>9.3450000000000005E-2</v>
      </c>
      <c r="AB30" s="29">
        <f t="shared" si="24"/>
        <v>15.109191999999998</v>
      </c>
      <c r="AC30" s="32">
        <f t="shared" si="25"/>
        <v>19827.072514000007</v>
      </c>
      <c r="AD30" s="67">
        <f t="shared" si="26"/>
        <v>724.49135135135134</v>
      </c>
    </row>
    <row r="31" spans="1:30" s="23" customFormat="1" x14ac:dyDescent="0.25">
      <c r="A31" s="62">
        <v>44531</v>
      </c>
      <c r="B31" s="24">
        <v>556</v>
      </c>
      <c r="C31" s="24">
        <v>438081</v>
      </c>
      <c r="D31" s="24">
        <v>57</v>
      </c>
      <c r="E31" s="24">
        <v>58965</v>
      </c>
      <c r="F31" s="24">
        <v>0</v>
      </c>
      <c r="G31" s="24">
        <v>0</v>
      </c>
      <c r="H31" s="24">
        <v>6</v>
      </c>
      <c r="I31" s="24">
        <v>951.9</v>
      </c>
      <c r="J31" s="24">
        <f t="shared" ref="J31" si="27">B31+D31+F31+H31</f>
        <v>619</v>
      </c>
      <c r="K31" s="24">
        <f t="shared" ref="K31" si="28">C31+E31+G31+I31</f>
        <v>497997.9</v>
      </c>
      <c r="L31" s="25" t="s">
        <v>42</v>
      </c>
      <c r="M31" s="26" t="s">
        <v>43</v>
      </c>
      <c r="N31" s="63" t="s">
        <v>10</v>
      </c>
      <c r="O31" s="92"/>
      <c r="P31" s="27">
        <f t="shared" ref="P31" si="29">A31</f>
        <v>44531</v>
      </c>
      <c r="Q31" s="39">
        <v>9.468E-2</v>
      </c>
      <c r="R31" s="25">
        <v>9.3450000000000005E-2</v>
      </c>
      <c r="S31" s="29">
        <f t="shared" ref="S31" si="30">(Q31-R31)*C31</f>
        <v>538.83962999999778</v>
      </c>
      <c r="T31" s="28">
        <v>8.9359999999999995E-2</v>
      </c>
      <c r="U31" s="25">
        <v>9.3450000000000005E-2</v>
      </c>
      <c r="V31" s="30">
        <f t="shared" ref="V31" si="31">(T31-U31)*E31</f>
        <v>-241.16685000000061</v>
      </c>
      <c r="W31" s="31">
        <v>0.11065</v>
      </c>
      <c r="X31" s="25">
        <v>9.3450000000000005E-2</v>
      </c>
      <c r="Y31" s="29">
        <f t="shared" ref="Y31" si="32">(W31-X31)*G31</f>
        <v>0</v>
      </c>
      <c r="Z31" s="28">
        <v>6.7510000000000001E-2</v>
      </c>
      <c r="AA31" s="25">
        <v>9.3450000000000005E-2</v>
      </c>
      <c r="AB31" s="29">
        <f t="shared" ref="AB31" si="33">(Z31-AA31)*I31</f>
        <v>-24.692286000000003</v>
      </c>
      <c r="AC31" s="32">
        <f t="shared" ref="AC31" si="34">AB31+Y31+S31+V31</f>
        <v>272.98049399999718</v>
      </c>
      <c r="AD31" s="67">
        <f t="shared" ref="AD31" si="35">IFERROR(C31/B31,0)</f>
        <v>787.91546762589928</v>
      </c>
    </row>
    <row r="32" spans="1:30" s="23" customFormat="1" x14ac:dyDescent="0.25">
      <c r="A32" s="62">
        <v>44501</v>
      </c>
      <c r="B32" s="24">
        <v>556</v>
      </c>
      <c r="C32" s="24">
        <v>347058.3</v>
      </c>
      <c r="D32" s="24">
        <v>58</v>
      </c>
      <c r="E32" s="24">
        <v>48833</v>
      </c>
      <c r="F32" s="24">
        <v>0</v>
      </c>
      <c r="G32" s="24">
        <v>0</v>
      </c>
      <c r="H32" s="24">
        <v>7</v>
      </c>
      <c r="I32" s="24">
        <v>1024.7</v>
      </c>
      <c r="J32" s="24">
        <f t="shared" ref="J32:J39" si="36">B32+D32+F32+H32</f>
        <v>621</v>
      </c>
      <c r="K32" s="24">
        <f t="shared" ref="K32:K39" si="37">C32+E32+G32+I32</f>
        <v>396916</v>
      </c>
      <c r="L32" s="25" t="s">
        <v>42</v>
      </c>
      <c r="M32" s="26" t="s">
        <v>43</v>
      </c>
      <c r="N32" s="63" t="s">
        <v>10</v>
      </c>
      <c r="O32" s="92"/>
      <c r="P32" s="27">
        <f t="shared" ref="P32:P41" si="38">A32</f>
        <v>44501</v>
      </c>
      <c r="Q32" s="39">
        <v>9.468E-2</v>
      </c>
      <c r="R32" s="25">
        <v>9.3450000000000005E-2</v>
      </c>
      <c r="S32" s="29">
        <f t="shared" ref="S32:S41" si="39">(Q32-R32)*C32</f>
        <v>426.88170899999824</v>
      </c>
      <c r="T32" s="28">
        <v>8.9359999999999995E-2</v>
      </c>
      <c r="U32" s="25">
        <v>9.3450000000000005E-2</v>
      </c>
      <c r="V32" s="30">
        <f t="shared" ref="V32:V41" si="40">(T32-U32)*E32</f>
        <v>-199.72697000000051</v>
      </c>
      <c r="W32" s="31">
        <v>0.11065</v>
      </c>
      <c r="X32" s="25">
        <v>9.3450000000000005E-2</v>
      </c>
      <c r="Y32" s="29">
        <f t="shared" ref="Y32:Y41" si="41">(W32-X32)*G32</f>
        <v>0</v>
      </c>
      <c r="Z32" s="28">
        <v>6.7510000000000001E-2</v>
      </c>
      <c r="AA32" s="25">
        <v>9.3450000000000005E-2</v>
      </c>
      <c r="AB32" s="29">
        <f t="shared" ref="AB32:AB41" si="42">(Z32-AA32)*I32</f>
        <v>-26.580718000000005</v>
      </c>
      <c r="AC32" s="32">
        <f t="shared" ref="AC32:AC41" si="43">AB32+Y32+S32+V32</f>
        <v>200.57402099999774</v>
      </c>
      <c r="AD32" s="67">
        <f t="shared" ref="AD32:AD41" si="44">IFERROR(C32/B32,0)</f>
        <v>624.20557553956837</v>
      </c>
    </row>
    <row r="33" spans="1:30" s="23" customFormat="1" x14ac:dyDescent="0.25">
      <c r="A33" s="62">
        <v>44470</v>
      </c>
      <c r="B33" s="24">
        <v>559</v>
      </c>
      <c r="C33" s="24">
        <v>273417</v>
      </c>
      <c r="D33" s="24">
        <v>58</v>
      </c>
      <c r="E33" s="24">
        <v>42783</v>
      </c>
      <c r="F33" s="24">
        <v>1</v>
      </c>
      <c r="G33" s="24">
        <v>307</v>
      </c>
      <c r="H33" s="24">
        <v>7</v>
      </c>
      <c r="I33" s="24">
        <v>957.9</v>
      </c>
      <c r="J33" s="24">
        <f t="shared" si="36"/>
        <v>625</v>
      </c>
      <c r="K33" s="24">
        <f t="shared" si="37"/>
        <v>317464.90000000002</v>
      </c>
      <c r="L33" s="25" t="s">
        <v>42</v>
      </c>
      <c r="M33" s="26" t="s">
        <v>43</v>
      </c>
      <c r="N33" s="63" t="s">
        <v>10</v>
      </c>
      <c r="O33" s="92"/>
      <c r="P33" s="27">
        <f t="shared" si="38"/>
        <v>44470</v>
      </c>
      <c r="Q33" s="39">
        <v>9.468E-2</v>
      </c>
      <c r="R33" s="25">
        <v>9.3450000000000005E-2</v>
      </c>
      <c r="S33" s="29">
        <f t="shared" si="39"/>
        <v>336.30290999999863</v>
      </c>
      <c r="T33" s="28">
        <v>8.9359999999999995E-2</v>
      </c>
      <c r="U33" s="25">
        <v>9.3450000000000005E-2</v>
      </c>
      <c r="V33" s="30">
        <f t="shared" si="40"/>
        <v>-174.98247000000043</v>
      </c>
      <c r="W33" s="31">
        <v>0.11065</v>
      </c>
      <c r="X33" s="25">
        <v>9.3450000000000005E-2</v>
      </c>
      <c r="Y33" s="29">
        <f t="shared" si="41"/>
        <v>5.2803999999999975</v>
      </c>
      <c r="Z33" s="28">
        <v>6.7510000000000001E-2</v>
      </c>
      <c r="AA33" s="25">
        <v>9.3450000000000005E-2</v>
      </c>
      <c r="AB33" s="29">
        <f t="shared" si="42"/>
        <v>-24.847926000000005</v>
      </c>
      <c r="AC33" s="32">
        <f t="shared" si="43"/>
        <v>141.75291399999821</v>
      </c>
      <c r="AD33" s="67">
        <f t="shared" si="44"/>
        <v>489.11806797853308</v>
      </c>
    </row>
    <row r="34" spans="1:30" s="23" customFormat="1" x14ac:dyDescent="0.25">
      <c r="A34" s="62">
        <v>44440</v>
      </c>
      <c r="B34" s="24">
        <v>565</v>
      </c>
      <c r="C34" s="24">
        <v>268419</v>
      </c>
      <c r="D34" s="24">
        <v>58</v>
      </c>
      <c r="E34" s="24">
        <v>47716</v>
      </c>
      <c r="F34" s="24">
        <v>1</v>
      </c>
      <c r="G34" s="24">
        <v>2922</v>
      </c>
      <c r="H34" s="24">
        <v>8</v>
      </c>
      <c r="I34" s="24">
        <v>975.4</v>
      </c>
      <c r="J34" s="24">
        <f t="shared" si="36"/>
        <v>632</v>
      </c>
      <c r="K34" s="24">
        <f t="shared" si="37"/>
        <v>320032.40000000002</v>
      </c>
      <c r="L34" s="25" t="s">
        <v>42</v>
      </c>
      <c r="M34" s="26" t="s">
        <v>43</v>
      </c>
      <c r="N34" s="63" t="s">
        <v>10</v>
      </c>
      <c r="O34" s="92"/>
      <c r="P34" s="27">
        <f t="shared" si="38"/>
        <v>44440</v>
      </c>
      <c r="Q34" s="39">
        <v>9.468E-2</v>
      </c>
      <c r="R34" s="25">
        <v>9.3450000000000005E-2</v>
      </c>
      <c r="S34" s="29">
        <f t="shared" si="39"/>
        <v>330.15536999999864</v>
      </c>
      <c r="T34" s="28">
        <v>8.9359999999999995E-2</v>
      </c>
      <c r="U34" s="25">
        <v>9.3450000000000005E-2</v>
      </c>
      <c r="V34" s="30">
        <f t="shared" si="40"/>
        <v>-195.1584400000005</v>
      </c>
      <c r="W34" s="31">
        <v>8.1170000000000006E-2</v>
      </c>
      <c r="X34" s="25">
        <v>9.3450000000000005E-2</v>
      </c>
      <c r="Y34" s="29">
        <f t="shared" si="41"/>
        <v>-35.882159999999999</v>
      </c>
      <c r="Z34" s="28">
        <v>6.7510000000000001E-2</v>
      </c>
      <c r="AA34" s="25">
        <v>9.3450000000000005E-2</v>
      </c>
      <c r="AB34" s="29">
        <f t="shared" si="42"/>
        <v>-25.301876000000004</v>
      </c>
      <c r="AC34" s="32">
        <f t="shared" si="43"/>
        <v>73.812893999998153</v>
      </c>
      <c r="AD34" s="67">
        <f t="shared" si="44"/>
        <v>475.07787610619471</v>
      </c>
    </row>
    <row r="35" spans="1:30" s="23" customFormat="1" x14ac:dyDescent="0.25">
      <c r="A35" s="62">
        <v>44409</v>
      </c>
      <c r="B35" s="24">
        <v>570</v>
      </c>
      <c r="C35" s="24">
        <v>305721</v>
      </c>
      <c r="D35" s="24">
        <v>60</v>
      </c>
      <c r="E35" s="24">
        <v>49517</v>
      </c>
      <c r="F35" s="24">
        <v>1</v>
      </c>
      <c r="G35" s="24">
        <v>2780</v>
      </c>
      <c r="H35" s="24">
        <v>8</v>
      </c>
      <c r="I35" s="24">
        <v>840.9</v>
      </c>
      <c r="J35" s="24">
        <f t="shared" si="36"/>
        <v>639</v>
      </c>
      <c r="K35" s="24">
        <f t="shared" si="37"/>
        <v>358858.9</v>
      </c>
      <c r="L35" s="25" t="s">
        <v>42</v>
      </c>
      <c r="M35" s="26" t="s">
        <v>43</v>
      </c>
      <c r="N35" s="63" t="s">
        <v>10</v>
      </c>
      <c r="O35" s="92"/>
      <c r="P35" s="27">
        <f t="shared" si="38"/>
        <v>44409</v>
      </c>
      <c r="Q35" s="39">
        <v>9.468E-2</v>
      </c>
      <c r="R35" s="25">
        <v>9.3450000000000005E-2</v>
      </c>
      <c r="S35" s="29">
        <f t="shared" si="39"/>
        <v>376.03682999999847</v>
      </c>
      <c r="T35" s="28">
        <v>8.9359999999999995E-2</v>
      </c>
      <c r="U35" s="25">
        <v>9.3450000000000005E-2</v>
      </c>
      <c r="V35" s="30">
        <f t="shared" si="40"/>
        <v>-202.52453000000051</v>
      </c>
      <c r="W35" s="31">
        <v>8.1170000000000006E-2</v>
      </c>
      <c r="X35" s="25">
        <v>9.3450000000000005E-2</v>
      </c>
      <c r="Y35" s="29">
        <f t="shared" si="41"/>
        <v>-34.138399999999997</v>
      </c>
      <c r="Z35" s="28">
        <v>6.7510000000000001E-2</v>
      </c>
      <c r="AA35" s="25">
        <v>9.3450000000000005E-2</v>
      </c>
      <c r="AB35" s="29">
        <f t="shared" si="42"/>
        <v>-21.812946000000004</v>
      </c>
      <c r="AC35" s="32">
        <f t="shared" si="43"/>
        <v>117.56095399999796</v>
      </c>
      <c r="AD35" s="67">
        <f t="shared" si="44"/>
        <v>536.35263157894735</v>
      </c>
    </row>
    <row r="36" spans="1:30" s="23" customFormat="1" x14ac:dyDescent="0.25">
      <c r="A36" s="62">
        <v>44378</v>
      </c>
      <c r="B36" s="24">
        <v>574</v>
      </c>
      <c r="C36" s="24">
        <v>311846</v>
      </c>
      <c r="D36" s="24">
        <v>61</v>
      </c>
      <c r="E36" s="24">
        <v>50562</v>
      </c>
      <c r="F36" s="24">
        <v>1</v>
      </c>
      <c r="G36" s="24">
        <v>2928</v>
      </c>
      <c r="H36" s="24">
        <v>8</v>
      </c>
      <c r="I36" s="24">
        <v>757.7</v>
      </c>
      <c r="J36" s="24">
        <f t="shared" si="36"/>
        <v>644</v>
      </c>
      <c r="K36" s="24">
        <f t="shared" si="37"/>
        <v>366093.7</v>
      </c>
      <c r="L36" s="25" t="s">
        <v>42</v>
      </c>
      <c r="M36" s="26" t="s">
        <v>43</v>
      </c>
      <c r="N36" s="63" t="s">
        <v>10</v>
      </c>
      <c r="O36" s="92"/>
      <c r="P36" s="27">
        <f t="shared" si="38"/>
        <v>44378</v>
      </c>
      <c r="Q36" s="39">
        <v>9.468E-2</v>
      </c>
      <c r="R36" s="25">
        <v>9.3450000000000005E-2</v>
      </c>
      <c r="S36" s="29">
        <f t="shared" si="39"/>
        <v>383.57057999999842</v>
      </c>
      <c r="T36" s="28">
        <v>8.9359999999999995E-2</v>
      </c>
      <c r="U36" s="25">
        <v>9.3450000000000005E-2</v>
      </c>
      <c r="V36" s="30">
        <f t="shared" si="40"/>
        <v>-206.79858000000053</v>
      </c>
      <c r="W36" s="31">
        <v>8.1170000000000006E-2</v>
      </c>
      <c r="X36" s="25">
        <v>9.3450000000000005E-2</v>
      </c>
      <c r="Y36" s="29">
        <f t="shared" si="41"/>
        <v>-35.955839999999995</v>
      </c>
      <c r="Z36" s="28">
        <v>6.7510000000000001E-2</v>
      </c>
      <c r="AA36" s="25">
        <v>9.3450000000000005E-2</v>
      </c>
      <c r="AB36" s="29">
        <f t="shared" si="42"/>
        <v>-19.654738000000005</v>
      </c>
      <c r="AC36" s="32">
        <f t="shared" si="43"/>
        <v>121.16142199999791</v>
      </c>
      <c r="AD36" s="67">
        <f t="shared" si="44"/>
        <v>543.28571428571433</v>
      </c>
    </row>
    <row r="37" spans="1:30" s="23" customFormat="1" x14ac:dyDescent="0.25">
      <c r="A37" s="62">
        <v>44348</v>
      </c>
      <c r="B37" s="24">
        <v>582</v>
      </c>
      <c r="C37" s="24">
        <v>333165</v>
      </c>
      <c r="D37" s="24">
        <v>61</v>
      </c>
      <c r="E37" s="24">
        <v>53361</v>
      </c>
      <c r="F37" s="24">
        <v>1</v>
      </c>
      <c r="G37" s="24">
        <v>3858</v>
      </c>
      <c r="H37" s="24">
        <v>8</v>
      </c>
      <c r="I37" s="24">
        <v>679.1</v>
      </c>
      <c r="J37" s="24">
        <f t="shared" si="36"/>
        <v>652</v>
      </c>
      <c r="K37" s="24">
        <f t="shared" si="37"/>
        <v>391063.1</v>
      </c>
      <c r="L37" s="25" t="s">
        <v>42</v>
      </c>
      <c r="M37" s="26" t="s">
        <v>43</v>
      </c>
      <c r="N37" s="63" t="s">
        <v>10</v>
      </c>
      <c r="O37" s="92"/>
      <c r="P37" s="27">
        <f t="shared" si="38"/>
        <v>44348</v>
      </c>
      <c r="Q37" s="39">
        <v>0.10708000000000001</v>
      </c>
      <c r="R37" s="25">
        <v>9.3450000000000005E-2</v>
      </c>
      <c r="S37" s="29">
        <f t="shared" si="39"/>
        <v>4541.038950000001</v>
      </c>
      <c r="T37" s="28">
        <v>9.98E-2</v>
      </c>
      <c r="U37" s="25">
        <v>9.3450000000000005E-2</v>
      </c>
      <c r="V37" s="30">
        <f t="shared" si="40"/>
        <v>338.84234999999973</v>
      </c>
      <c r="W37" s="31">
        <v>8.2159999999999997E-2</v>
      </c>
      <c r="X37" s="25">
        <v>9.3450000000000005E-2</v>
      </c>
      <c r="Y37" s="29">
        <f t="shared" si="41"/>
        <v>-43.55682000000003</v>
      </c>
      <c r="Z37" s="28">
        <v>7.2540000000000007E-2</v>
      </c>
      <c r="AA37" s="25">
        <v>9.3450000000000005E-2</v>
      </c>
      <c r="AB37" s="29">
        <f t="shared" si="42"/>
        <v>-14.199980999999999</v>
      </c>
      <c r="AC37" s="32">
        <f t="shared" si="43"/>
        <v>4822.1244990000005</v>
      </c>
      <c r="AD37" s="67">
        <f t="shared" si="44"/>
        <v>572.44845360824741</v>
      </c>
    </row>
    <row r="38" spans="1:30" s="23" customFormat="1" x14ac:dyDescent="0.25">
      <c r="A38" s="62">
        <v>44317</v>
      </c>
      <c r="B38" s="24">
        <v>598</v>
      </c>
      <c r="C38" s="24">
        <v>280087</v>
      </c>
      <c r="D38" s="24">
        <v>63</v>
      </c>
      <c r="E38" s="24">
        <v>49405</v>
      </c>
      <c r="F38" s="24">
        <v>1</v>
      </c>
      <c r="G38" s="24">
        <v>4203</v>
      </c>
      <c r="H38" s="24">
        <v>8</v>
      </c>
      <c r="I38" s="24">
        <v>639.70000000000005</v>
      </c>
      <c r="J38" s="24">
        <f t="shared" si="36"/>
        <v>670</v>
      </c>
      <c r="K38" s="24">
        <f t="shared" si="37"/>
        <v>334334.7</v>
      </c>
      <c r="L38" s="25" t="s">
        <v>42</v>
      </c>
      <c r="M38" s="26" t="s">
        <v>43</v>
      </c>
      <c r="N38" s="63" t="s">
        <v>10</v>
      </c>
      <c r="O38" s="92"/>
      <c r="P38" s="27">
        <f t="shared" si="38"/>
        <v>44317</v>
      </c>
      <c r="Q38" s="39">
        <v>0.10708000000000001</v>
      </c>
      <c r="R38" s="25">
        <v>9.3450000000000005E-2</v>
      </c>
      <c r="S38" s="29">
        <f t="shared" si="39"/>
        <v>3817.5858100000009</v>
      </c>
      <c r="T38" s="28">
        <v>9.98E-2</v>
      </c>
      <c r="U38" s="25">
        <v>9.3450000000000005E-2</v>
      </c>
      <c r="V38" s="30">
        <f t="shared" si="40"/>
        <v>313.72174999999976</v>
      </c>
      <c r="W38" s="31">
        <v>8.2159999999999997E-2</v>
      </c>
      <c r="X38" s="25">
        <v>9.3450000000000005E-2</v>
      </c>
      <c r="Y38" s="29">
        <f t="shared" si="41"/>
        <v>-47.451870000000035</v>
      </c>
      <c r="Z38" s="28">
        <v>7.2540000000000007E-2</v>
      </c>
      <c r="AA38" s="25">
        <v>9.3450000000000005E-2</v>
      </c>
      <c r="AB38" s="29">
        <f t="shared" si="42"/>
        <v>-13.376127</v>
      </c>
      <c r="AC38" s="32">
        <f t="shared" si="43"/>
        <v>4070.4795630000008</v>
      </c>
      <c r="AD38" s="67">
        <f t="shared" si="44"/>
        <v>468.37290969899664</v>
      </c>
    </row>
    <row r="39" spans="1:30" s="23" customFormat="1" x14ac:dyDescent="0.25">
      <c r="A39" s="62">
        <v>44287</v>
      </c>
      <c r="B39" s="24">
        <v>551</v>
      </c>
      <c r="C39" s="24">
        <v>230340</v>
      </c>
      <c r="D39" s="24">
        <v>61</v>
      </c>
      <c r="E39" s="24">
        <v>40374.9</v>
      </c>
      <c r="F39" s="24">
        <v>1</v>
      </c>
      <c r="G39" s="24">
        <v>777</v>
      </c>
      <c r="H39" s="24">
        <v>7</v>
      </c>
      <c r="I39" s="24">
        <v>673.2</v>
      </c>
      <c r="J39" s="24">
        <f t="shared" si="36"/>
        <v>620</v>
      </c>
      <c r="K39" s="24">
        <f t="shared" si="37"/>
        <v>272165.10000000003</v>
      </c>
      <c r="L39" s="25" t="s">
        <v>42</v>
      </c>
      <c r="M39" s="26" t="s">
        <v>43</v>
      </c>
      <c r="N39" s="63" t="s">
        <v>10</v>
      </c>
      <c r="O39" s="92"/>
      <c r="P39" s="27">
        <f t="shared" si="38"/>
        <v>44287</v>
      </c>
      <c r="Q39" s="39">
        <v>0.10708000000000001</v>
      </c>
      <c r="R39" s="25">
        <v>9.3450000000000005E-2</v>
      </c>
      <c r="S39" s="29">
        <f t="shared" si="39"/>
        <v>3139.534200000001</v>
      </c>
      <c r="T39" s="28">
        <v>9.98E-2</v>
      </c>
      <c r="U39" s="25">
        <v>9.3450000000000005E-2</v>
      </c>
      <c r="V39" s="30">
        <f t="shared" si="40"/>
        <v>256.38061499999981</v>
      </c>
      <c r="W39" s="31">
        <v>8.2159999999999997E-2</v>
      </c>
      <c r="X39" s="25">
        <v>9.3450000000000005E-2</v>
      </c>
      <c r="Y39" s="29">
        <f t="shared" si="41"/>
        <v>-8.7723300000000073</v>
      </c>
      <c r="Z39" s="28">
        <v>7.2540000000000007E-2</v>
      </c>
      <c r="AA39" s="25">
        <v>9.3450000000000005E-2</v>
      </c>
      <c r="AB39" s="29">
        <f t="shared" si="42"/>
        <v>-14.076611999999999</v>
      </c>
      <c r="AC39" s="32">
        <f t="shared" si="43"/>
        <v>3373.0658730000005</v>
      </c>
      <c r="AD39" s="67">
        <f t="shared" si="44"/>
        <v>418.0399274047187</v>
      </c>
    </row>
    <row r="40" spans="1:30" s="23" customFormat="1" x14ac:dyDescent="0.25">
      <c r="A40" s="62">
        <v>44256</v>
      </c>
      <c r="B40" s="24">
        <v>556</v>
      </c>
      <c r="C40" s="24">
        <v>301074</v>
      </c>
      <c r="D40" s="24">
        <v>60</v>
      </c>
      <c r="E40" s="24">
        <v>51791.1</v>
      </c>
      <c r="F40" s="24">
        <v>1</v>
      </c>
      <c r="G40" s="24">
        <v>1205</v>
      </c>
      <c r="H40" s="24">
        <v>8</v>
      </c>
      <c r="I40" s="24">
        <v>789.4</v>
      </c>
      <c r="J40" s="24">
        <f t="shared" ref="J40:J41" si="45">B40+D40+F40+H40</f>
        <v>625</v>
      </c>
      <c r="K40" s="24">
        <f t="shared" ref="K40:K41" si="46">C40+E40+G40+I40</f>
        <v>354859.5</v>
      </c>
      <c r="L40" s="25" t="s">
        <v>42</v>
      </c>
      <c r="M40" s="26" t="s">
        <v>43</v>
      </c>
      <c r="N40" s="63" t="s">
        <v>10</v>
      </c>
      <c r="O40" s="92"/>
      <c r="P40" s="27">
        <f t="shared" si="38"/>
        <v>44256</v>
      </c>
      <c r="Q40" s="39">
        <v>0.10708000000000001</v>
      </c>
      <c r="R40" s="25">
        <v>9.3450000000000005E-2</v>
      </c>
      <c r="S40" s="29">
        <f t="shared" si="39"/>
        <v>4103.6386200000006</v>
      </c>
      <c r="T40" s="28">
        <v>9.98E-2</v>
      </c>
      <c r="U40" s="25">
        <v>9.3450000000000005E-2</v>
      </c>
      <c r="V40" s="30">
        <f t="shared" si="40"/>
        <v>328.87348499999973</v>
      </c>
      <c r="W40" s="31">
        <v>0.10461000000000001</v>
      </c>
      <c r="X40" s="25">
        <v>9.3450000000000005E-2</v>
      </c>
      <c r="Y40" s="29">
        <f t="shared" si="41"/>
        <v>13.447800000000004</v>
      </c>
      <c r="Z40" s="28">
        <v>7.2540000000000007E-2</v>
      </c>
      <c r="AA40" s="25">
        <v>9.3450000000000005E-2</v>
      </c>
      <c r="AB40" s="29">
        <f t="shared" si="42"/>
        <v>-16.506353999999998</v>
      </c>
      <c r="AC40" s="32">
        <f t="shared" si="43"/>
        <v>4429.4535510000005</v>
      </c>
      <c r="AD40" s="67">
        <f t="shared" si="44"/>
        <v>541.5</v>
      </c>
    </row>
    <row r="41" spans="1:30" s="23" customFormat="1" x14ac:dyDescent="0.25">
      <c r="A41" s="62">
        <v>44228</v>
      </c>
      <c r="B41" s="24">
        <v>560</v>
      </c>
      <c r="C41" s="24">
        <v>343691</v>
      </c>
      <c r="D41" s="24">
        <v>60</v>
      </c>
      <c r="E41" s="24">
        <v>55861</v>
      </c>
      <c r="F41" s="24">
        <v>1</v>
      </c>
      <c r="G41" s="24">
        <v>1248</v>
      </c>
      <c r="H41" s="24">
        <v>8</v>
      </c>
      <c r="I41" s="24">
        <v>918.9</v>
      </c>
      <c r="J41" s="24">
        <f t="shared" si="45"/>
        <v>629</v>
      </c>
      <c r="K41" s="24">
        <f t="shared" si="46"/>
        <v>401718.9</v>
      </c>
      <c r="L41" s="25" t="s">
        <v>42</v>
      </c>
      <c r="M41" s="26" t="s">
        <v>43</v>
      </c>
      <c r="N41" s="63" t="s">
        <v>10</v>
      </c>
      <c r="O41" s="92"/>
      <c r="P41" s="27">
        <f t="shared" si="38"/>
        <v>44228</v>
      </c>
      <c r="Q41" s="39">
        <v>0.10708000000000001</v>
      </c>
      <c r="R41" s="25">
        <v>9.3450000000000005E-2</v>
      </c>
      <c r="S41" s="29">
        <f t="shared" si="39"/>
        <v>4684.5083300000015</v>
      </c>
      <c r="T41" s="28">
        <v>9.98E-2</v>
      </c>
      <c r="U41" s="25">
        <v>9.3450000000000005E-2</v>
      </c>
      <c r="V41" s="30">
        <f t="shared" si="40"/>
        <v>354.71734999999967</v>
      </c>
      <c r="W41" s="31">
        <v>0.10461000000000001</v>
      </c>
      <c r="X41" s="25">
        <v>9.3450000000000005E-2</v>
      </c>
      <c r="Y41" s="29">
        <f t="shared" si="41"/>
        <v>13.927680000000004</v>
      </c>
      <c r="Z41" s="28">
        <v>7.2540000000000007E-2</v>
      </c>
      <c r="AA41" s="25">
        <v>9.3450000000000005E-2</v>
      </c>
      <c r="AB41" s="29">
        <f t="shared" si="42"/>
        <v>-19.214198999999997</v>
      </c>
      <c r="AC41" s="32">
        <f t="shared" si="43"/>
        <v>5033.9391610000011</v>
      </c>
      <c r="AD41" s="67">
        <f t="shared" si="44"/>
        <v>613.73392857142858</v>
      </c>
    </row>
    <row r="42" spans="1:30" s="23" customFormat="1" x14ac:dyDescent="0.25">
      <c r="A42" s="62">
        <v>44197</v>
      </c>
      <c r="B42" s="24">
        <v>567</v>
      </c>
      <c r="C42" s="24">
        <v>386520</v>
      </c>
      <c r="D42" s="24">
        <v>60</v>
      </c>
      <c r="E42" s="24">
        <v>61319</v>
      </c>
      <c r="F42" s="24">
        <v>1</v>
      </c>
      <c r="G42" s="24">
        <v>2392</v>
      </c>
      <c r="H42" s="24">
        <v>9</v>
      </c>
      <c r="I42" s="24">
        <v>889.8</v>
      </c>
      <c r="J42" s="24">
        <f t="shared" ref="J42" si="47">B42+D42+F42+H42</f>
        <v>637</v>
      </c>
      <c r="K42" s="24">
        <f t="shared" ref="K42" si="48">C42+E42+G42+I42</f>
        <v>451120.8</v>
      </c>
      <c r="L42" s="25" t="s">
        <v>42</v>
      </c>
      <c r="M42" s="26" t="s">
        <v>43</v>
      </c>
      <c r="N42" s="63" t="s">
        <v>10</v>
      </c>
      <c r="O42" s="92"/>
      <c r="P42" s="27">
        <f t="shared" ref="P42:P47" si="49">A42</f>
        <v>44197</v>
      </c>
      <c r="Q42" s="39">
        <v>0.10708000000000001</v>
      </c>
      <c r="R42" s="25">
        <v>9.3450000000000005E-2</v>
      </c>
      <c r="S42" s="29">
        <f t="shared" ref="S42:S47" si="50">(Q42-R42)*C42</f>
        <v>5268.267600000001</v>
      </c>
      <c r="T42" s="28">
        <v>9.98E-2</v>
      </c>
      <c r="U42" s="25">
        <v>9.3450000000000005E-2</v>
      </c>
      <c r="V42" s="30">
        <f t="shared" ref="V42:V47" si="51">(T42-U42)*E42</f>
        <v>389.37564999999967</v>
      </c>
      <c r="W42" s="31">
        <v>0.10461000000000001</v>
      </c>
      <c r="X42" s="25">
        <v>9.3450000000000005E-2</v>
      </c>
      <c r="Y42" s="29">
        <f t="shared" ref="Y42:Y47" si="52">(W42-X42)*G42</f>
        <v>26.694720000000007</v>
      </c>
      <c r="Z42" s="28">
        <v>7.2540000000000007E-2</v>
      </c>
      <c r="AA42" s="25">
        <v>9.3450000000000005E-2</v>
      </c>
      <c r="AB42" s="29">
        <f t="shared" ref="AB42:AB47" si="53">(Z42-AA42)*I42</f>
        <v>-18.605717999999996</v>
      </c>
      <c r="AC42" s="32">
        <f t="shared" ref="AC42:AC47" si="54">AB42+Y42+S42+V42</f>
        <v>5665.7322520000007</v>
      </c>
      <c r="AD42" s="67">
        <f t="shared" ref="AD42:AD47" si="55">IFERROR(C42/B42,0)</f>
        <v>681.69312169312173</v>
      </c>
    </row>
    <row r="43" spans="1:30" s="23" customFormat="1" x14ac:dyDescent="0.25">
      <c r="A43" s="62">
        <v>44166</v>
      </c>
      <c r="B43" s="24">
        <v>577</v>
      </c>
      <c r="C43" s="24">
        <v>434202</v>
      </c>
      <c r="D43" s="24">
        <v>61</v>
      </c>
      <c r="E43" s="24">
        <v>66651</v>
      </c>
      <c r="F43" s="24">
        <v>1</v>
      </c>
      <c r="G43" s="24">
        <v>2392</v>
      </c>
      <c r="H43" s="24">
        <v>10</v>
      </c>
      <c r="I43" s="24">
        <v>1195.8</v>
      </c>
      <c r="J43" s="24">
        <f t="shared" ref="J43:K47" si="56">B43+D43+F43+H43</f>
        <v>649</v>
      </c>
      <c r="K43" s="24">
        <f t="shared" si="56"/>
        <v>504440.8</v>
      </c>
      <c r="L43" s="25" t="s">
        <v>42</v>
      </c>
      <c r="M43" s="26" t="s">
        <v>44</v>
      </c>
      <c r="N43" s="63" t="s">
        <v>10</v>
      </c>
      <c r="O43" s="92"/>
      <c r="P43" s="27">
        <f t="shared" si="49"/>
        <v>44166</v>
      </c>
      <c r="Q43" s="39">
        <v>9.0200000000000002E-2</v>
      </c>
      <c r="R43" s="25">
        <v>8.7099999999999997E-2</v>
      </c>
      <c r="S43" s="29">
        <f t="shared" si="50"/>
        <v>1346.0262000000023</v>
      </c>
      <c r="T43" s="28">
        <v>8.6190000000000003E-2</v>
      </c>
      <c r="U43" s="25">
        <v>8.7099999999999997E-2</v>
      </c>
      <c r="V43" s="30">
        <f t="shared" si="51"/>
        <v>-60.652409999999612</v>
      </c>
      <c r="W43" s="31">
        <v>8.9649999999999994E-2</v>
      </c>
      <c r="X43" s="25">
        <v>8.7099999999999997E-2</v>
      </c>
      <c r="Y43" s="29">
        <f t="shared" si="52"/>
        <v>6.0995999999999917</v>
      </c>
      <c r="Z43" s="28">
        <v>5.9560000000000002E-2</v>
      </c>
      <c r="AA43" s="25">
        <v>8.7099999999999997E-2</v>
      </c>
      <c r="AB43" s="29">
        <f t="shared" si="53"/>
        <v>-32.932331999999995</v>
      </c>
      <c r="AC43" s="32">
        <f t="shared" si="54"/>
        <v>1258.5410580000025</v>
      </c>
      <c r="AD43" s="67">
        <f t="shared" si="55"/>
        <v>752.51646447140376</v>
      </c>
    </row>
    <row r="44" spans="1:30" s="23" customFormat="1" x14ac:dyDescent="0.25">
      <c r="A44" s="62">
        <v>44136</v>
      </c>
      <c r="B44" s="24">
        <v>577</v>
      </c>
      <c r="C44" s="24">
        <v>483486</v>
      </c>
      <c r="D44" s="24">
        <v>61</v>
      </c>
      <c r="E44" s="24">
        <v>52633.5</v>
      </c>
      <c r="F44" s="24">
        <v>1</v>
      </c>
      <c r="G44" s="24">
        <v>2392</v>
      </c>
      <c r="H44" s="24">
        <v>10</v>
      </c>
      <c r="I44" s="24">
        <v>1214.4000000000001</v>
      </c>
      <c r="J44" s="24">
        <f t="shared" si="56"/>
        <v>649</v>
      </c>
      <c r="K44" s="24">
        <f t="shared" si="56"/>
        <v>539725.9</v>
      </c>
      <c r="L44" s="25" t="s">
        <v>42</v>
      </c>
      <c r="M44" s="26" t="s">
        <v>44</v>
      </c>
      <c r="N44" s="63" t="s">
        <v>10</v>
      </c>
      <c r="O44" s="92"/>
      <c r="P44" s="27">
        <f t="shared" si="49"/>
        <v>44136</v>
      </c>
      <c r="Q44" s="39">
        <v>9.0200000000000002E-2</v>
      </c>
      <c r="R44" s="25">
        <v>8.7099999999999997E-2</v>
      </c>
      <c r="S44" s="29">
        <f t="shared" si="50"/>
        <v>1498.8066000000026</v>
      </c>
      <c r="T44" s="28">
        <v>8.6190000000000003E-2</v>
      </c>
      <c r="U44" s="25">
        <v>8.7099999999999997E-2</v>
      </c>
      <c r="V44" s="30">
        <f t="shared" si="51"/>
        <v>-47.896484999999693</v>
      </c>
      <c r="W44" s="31">
        <v>8.9649999999999994E-2</v>
      </c>
      <c r="X44" s="25">
        <v>8.7099999999999997E-2</v>
      </c>
      <c r="Y44" s="29">
        <f t="shared" si="52"/>
        <v>6.0995999999999917</v>
      </c>
      <c r="Z44" s="28">
        <v>5.9560000000000002E-2</v>
      </c>
      <c r="AA44" s="25">
        <v>8.7099999999999997E-2</v>
      </c>
      <c r="AB44" s="29">
        <f t="shared" si="53"/>
        <v>-33.444575999999998</v>
      </c>
      <c r="AC44" s="32">
        <f t="shared" si="54"/>
        <v>1423.5651390000028</v>
      </c>
      <c r="AD44" s="67">
        <f t="shared" si="55"/>
        <v>837.93067590987869</v>
      </c>
    </row>
    <row r="45" spans="1:30" s="23" customFormat="1" x14ac:dyDescent="0.25">
      <c r="A45" s="62">
        <v>44105</v>
      </c>
      <c r="B45" s="24">
        <v>587</v>
      </c>
      <c r="C45" s="24">
        <v>193968</v>
      </c>
      <c r="D45" s="24">
        <v>63</v>
      </c>
      <c r="E45" s="24">
        <v>51003</v>
      </c>
      <c r="F45" s="24">
        <v>1</v>
      </c>
      <c r="G45" s="24">
        <v>10683</v>
      </c>
      <c r="H45" s="24">
        <v>10</v>
      </c>
      <c r="I45" s="24">
        <v>1135.2</v>
      </c>
      <c r="J45" s="24">
        <f t="shared" si="56"/>
        <v>661</v>
      </c>
      <c r="K45" s="24">
        <f t="shared" si="56"/>
        <v>256789.2</v>
      </c>
      <c r="L45" s="25" t="s">
        <v>42</v>
      </c>
      <c r="M45" s="26" t="s">
        <v>44</v>
      </c>
      <c r="N45" s="63" t="s">
        <v>10</v>
      </c>
      <c r="O45" s="92"/>
      <c r="P45" s="27">
        <f t="shared" si="49"/>
        <v>44105</v>
      </c>
      <c r="Q45" s="39">
        <v>9.0200000000000002E-2</v>
      </c>
      <c r="R45" s="25">
        <v>8.7099999999999997E-2</v>
      </c>
      <c r="S45" s="29">
        <f t="shared" si="50"/>
        <v>601.30080000000112</v>
      </c>
      <c r="T45" s="28">
        <v>8.6190000000000003E-2</v>
      </c>
      <c r="U45" s="25">
        <v>8.7099999999999997E-2</v>
      </c>
      <c r="V45" s="30">
        <f t="shared" si="51"/>
        <v>-46.412729999999705</v>
      </c>
      <c r="W45" s="31">
        <v>8.9649999999999994E-2</v>
      </c>
      <c r="X45" s="25">
        <v>8.7099999999999997E-2</v>
      </c>
      <c r="Y45" s="29">
        <f t="shared" si="52"/>
        <v>27.241649999999964</v>
      </c>
      <c r="Z45" s="28">
        <v>5.9560000000000002E-2</v>
      </c>
      <c r="AA45" s="25">
        <v>8.7099999999999997E-2</v>
      </c>
      <c r="AB45" s="29">
        <f t="shared" si="53"/>
        <v>-31.263407999999995</v>
      </c>
      <c r="AC45" s="32">
        <f t="shared" si="54"/>
        <v>550.86631200000147</v>
      </c>
      <c r="AD45" s="67">
        <f t="shared" si="55"/>
        <v>330.43952299829641</v>
      </c>
    </row>
    <row r="46" spans="1:30" s="23" customFormat="1" x14ac:dyDescent="0.25">
      <c r="A46" s="62">
        <v>44075</v>
      </c>
      <c r="B46" s="24">
        <v>594</v>
      </c>
      <c r="C46" s="24">
        <v>290626</v>
      </c>
      <c r="D46" s="24">
        <v>64</v>
      </c>
      <c r="E46" s="24">
        <v>55007</v>
      </c>
      <c r="F46" s="24">
        <v>1</v>
      </c>
      <c r="G46" s="24">
        <v>3633</v>
      </c>
      <c r="H46" s="24">
        <v>10</v>
      </c>
      <c r="I46" s="24">
        <v>1060.3</v>
      </c>
      <c r="J46" s="24">
        <f t="shared" si="56"/>
        <v>669</v>
      </c>
      <c r="K46" s="24">
        <f t="shared" si="56"/>
        <v>350326.3</v>
      </c>
      <c r="L46" s="25" t="s">
        <v>42</v>
      </c>
      <c r="M46" s="26" t="s">
        <v>44</v>
      </c>
      <c r="N46" s="63" t="s">
        <v>10</v>
      </c>
      <c r="O46" s="92"/>
      <c r="P46" s="27">
        <f t="shared" si="49"/>
        <v>44075</v>
      </c>
      <c r="Q46" s="39">
        <v>9.0200000000000002E-2</v>
      </c>
      <c r="R46" s="25">
        <v>8.7099999999999997E-2</v>
      </c>
      <c r="S46" s="29">
        <f t="shared" si="50"/>
        <v>900.94060000000161</v>
      </c>
      <c r="T46" s="28">
        <v>8.6190000000000003E-2</v>
      </c>
      <c r="U46" s="25">
        <v>8.7099999999999997E-2</v>
      </c>
      <c r="V46" s="30">
        <f t="shared" si="51"/>
        <v>-50.056369999999681</v>
      </c>
      <c r="W46" s="31">
        <v>7.6079999999999995E-2</v>
      </c>
      <c r="X46" s="25">
        <v>8.7099999999999997E-2</v>
      </c>
      <c r="Y46" s="29">
        <f t="shared" si="52"/>
        <v>-40.035660000000007</v>
      </c>
      <c r="Z46" s="28">
        <v>5.9560000000000002E-2</v>
      </c>
      <c r="AA46" s="25">
        <v>8.7099999999999997E-2</v>
      </c>
      <c r="AB46" s="29">
        <f t="shared" si="53"/>
        <v>-29.200661999999994</v>
      </c>
      <c r="AC46" s="32">
        <f t="shared" si="54"/>
        <v>781.64790800000196</v>
      </c>
      <c r="AD46" s="67">
        <f t="shared" si="55"/>
        <v>489.26936026936028</v>
      </c>
    </row>
    <row r="47" spans="1:30" s="23" customFormat="1" x14ac:dyDescent="0.25">
      <c r="A47" s="64">
        <v>44044</v>
      </c>
      <c r="B47" s="61">
        <v>605</v>
      </c>
      <c r="C47" s="61">
        <v>288083</v>
      </c>
      <c r="D47" s="61">
        <v>65</v>
      </c>
      <c r="E47" s="61">
        <v>58647</v>
      </c>
      <c r="F47" s="61">
        <v>1</v>
      </c>
      <c r="G47" s="61">
        <v>3528</v>
      </c>
      <c r="H47" s="61">
        <v>8</v>
      </c>
      <c r="I47" s="61">
        <v>859.1</v>
      </c>
      <c r="J47" s="61">
        <f t="shared" si="56"/>
        <v>679</v>
      </c>
      <c r="K47" s="61">
        <f t="shared" si="56"/>
        <v>351117.1</v>
      </c>
      <c r="L47" s="55" t="s">
        <v>42</v>
      </c>
      <c r="M47" s="65" t="s">
        <v>44</v>
      </c>
      <c r="N47" s="63" t="s">
        <v>10</v>
      </c>
      <c r="O47" s="92"/>
      <c r="P47" s="53">
        <f t="shared" si="49"/>
        <v>44044</v>
      </c>
      <c r="Q47" s="54">
        <v>9.0200000000000002E-2</v>
      </c>
      <c r="R47" s="55">
        <v>8.7099999999999997E-2</v>
      </c>
      <c r="S47" s="56">
        <f t="shared" si="50"/>
        <v>893.05730000000165</v>
      </c>
      <c r="T47" s="57">
        <v>8.6190000000000003E-2</v>
      </c>
      <c r="U47" s="55">
        <v>8.7099999999999997E-2</v>
      </c>
      <c r="V47" s="58">
        <f t="shared" si="51"/>
        <v>-53.368769999999657</v>
      </c>
      <c r="W47" s="59">
        <v>7.6079999999999995E-2</v>
      </c>
      <c r="X47" s="55">
        <v>8.7099999999999997E-2</v>
      </c>
      <c r="Y47" s="56">
        <f t="shared" si="52"/>
        <v>-38.878560000000007</v>
      </c>
      <c r="Z47" s="57">
        <v>5.9560000000000002E-2</v>
      </c>
      <c r="AA47" s="55">
        <v>8.7099999999999997E-2</v>
      </c>
      <c r="AB47" s="56">
        <f t="shared" si="53"/>
        <v>-23.659613999999998</v>
      </c>
      <c r="AC47" s="60">
        <f t="shared" si="54"/>
        <v>777.15035600000192</v>
      </c>
      <c r="AD47" s="68">
        <f t="shared" si="55"/>
        <v>476.1702479338843</v>
      </c>
    </row>
    <row r="48" spans="1:30" s="23" customFormat="1" x14ac:dyDescent="0.25">
      <c r="A48" s="94"/>
      <c r="B48" s="36"/>
      <c r="C48" s="36"/>
      <c r="D48" s="36"/>
      <c r="E48" s="36"/>
      <c r="F48" s="36"/>
      <c r="G48" s="36"/>
      <c r="H48" s="36"/>
      <c r="I48" s="36"/>
      <c r="J48" s="36"/>
      <c r="K48" s="36"/>
      <c r="L48" s="95"/>
      <c r="M48" s="95"/>
      <c r="N48" s="95"/>
      <c r="O48" s="92"/>
      <c r="P48" s="94"/>
      <c r="Q48" s="95"/>
      <c r="R48" s="95"/>
      <c r="S48" s="96"/>
      <c r="T48" s="95"/>
      <c r="U48" s="95"/>
      <c r="V48" s="96"/>
      <c r="W48" s="97"/>
      <c r="X48" s="95"/>
      <c r="Y48" s="96"/>
      <c r="Z48" s="95"/>
      <c r="AA48" s="95"/>
      <c r="AB48" s="96"/>
      <c r="AC48" s="37"/>
      <c r="AD48" s="38"/>
    </row>
    <row r="49" spans="1:30" s="93" customFormat="1" ht="21" x14ac:dyDescent="0.35">
      <c r="A49" s="148" t="s">
        <v>45</v>
      </c>
      <c r="B49" s="149"/>
      <c r="C49" s="149"/>
      <c r="D49" s="149"/>
      <c r="E49" s="149"/>
      <c r="F49" s="149"/>
      <c r="G49" s="149"/>
      <c r="H49" s="149"/>
      <c r="I49" s="149"/>
      <c r="J49" s="149"/>
      <c r="K49" s="149"/>
      <c r="L49" s="149"/>
      <c r="M49" s="149"/>
      <c r="N49" s="150"/>
      <c r="O49" s="35"/>
      <c r="P49" s="162" t="str">
        <f>A49</f>
        <v>OPTIONAL GREEN 100</v>
      </c>
      <c r="Q49" s="163"/>
      <c r="R49" s="163"/>
      <c r="S49" s="163"/>
      <c r="T49" s="163"/>
      <c r="U49" s="163"/>
      <c r="V49" s="163"/>
      <c r="W49" s="163"/>
      <c r="X49" s="163"/>
      <c r="Y49" s="163"/>
      <c r="Z49" s="163"/>
      <c r="AA49" s="163"/>
      <c r="AB49" s="163"/>
      <c r="AC49" s="163"/>
      <c r="AD49" s="164"/>
    </row>
    <row r="50" spans="1:30" ht="15" customHeight="1" x14ac:dyDescent="0.25">
      <c r="A50" s="70"/>
      <c r="B50" s="71"/>
      <c r="C50" s="71"/>
      <c r="D50" s="71"/>
      <c r="E50" s="71"/>
      <c r="F50" s="71"/>
      <c r="G50" s="71"/>
      <c r="H50" s="71"/>
      <c r="I50" s="71"/>
      <c r="J50" s="71"/>
      <c r="K50" s="71"/>
      <c r="L50" s="71"/>
      <c r="M50" s="71"/>
      <c r="N50" s="72"/>
      <c r="P50" s="73"/>
      <c r="Q50" s="152" t="s">
        <v>20</v>
      </c>
      <c r="R50" s="152"/>
      <c r="S50" s="153"/>
      <c r="T50" s="151" t="s">
        <v>21</v>
      </c>
      <c r="U50" s="152"/>
      <c r="V50" s="153"/>
      <c r="W50" s="151" t="s">
        <v>22</v>
      </c>
      <c r="X50" s="152"/>
      <c r="Y50" s="153"/>
      <c r="Z50" s="151" t="s">
        <v>23</v>
      </c>
      <c r="AA50" s="152"/>
      <c r="AB50" s="153"/>
      <c r="AC50" s="74" t="s">
        <v>24</v>
      </c>
      <c r="AD50" s="154" t="s">
        <v>25</v>
      </c>
    </row>
    <row r="51" spans="1:30" s="23" customFormat="1" ht="30" x14ac:dyDescent="0.25">
      <c r="A51" s="75" t="s">
        <v>26</v>
      </c>
      <c r="B51" s="76" t="s">
        <v>27</v>
      </c>
      <c r="C51" s="76" t="s">
        <v>28</v>
      </c>
      <c r="D51" s="76" t="s">
        <v>29</v>
      </c>
      <c r="E51" s="76" t="s">
        <v>30</v>
      </c>
      <c r="F51" s="76" t="s">
        <v>31</v>
      </c>
      <c r="G51" s="76" t="s">
        <v>32</v>
      </c>
      <c r="H51" s="76" t="s">
        <v>33</v>
      </c>
      <c r="I51" s="76" t="s">
        <v>34</v>
      </c>
      <c r="J51" s="76" t="s">
        <v>35</v>
      </c>
      <c r="K51" s="76" t="s">
        <v>36</v>
      </c>
      <c r="L51" s="76" t="s">
        <v>6</v>
      </c>
      <c r="M51" s="76" t="s">
        <v>4</v>
      </c>
      <c r="N51" s="77" t="s">
        <v>37</v>
      </c>
      <c r="O51" s="92"/>
      <c r="P51" s="78" t="s">
        <v>26</v>
      </c>
      <c r="Q51" s="79" t="s">
        <v>38</v>
      </c>
      <c r="R51" s="80" t="s">
        <v>39</v>
      </c>
      <c r="S51" s="81" t="s">
        <v>40</v>
      </c>
      <c r="T51" s="82" t="s">
        <v>38</v>
      </c>
      <c r="U51" s="80" t="s">
        <v>39</v>
      </c>
      <c r="V51" s="81" t="s">
        <v>40</v>
      </c>
      <c r="W51" s="82" t="s">
        <v>41</v>
      </c>
      <c r="X51" s="80" t="s">
        <v>39</v>
      </c>
      <c r="Y51" s="81" t="s">
        <v>40</v>
      </c>
      <c r="Z51" s="82" t="s">
        <v>38</v>
      </c>
      <c r="AA51" s="80" t="s">
        <v>39</v>
      </c>
      <c r="AB51" s="81" t="s">
        <v>40</v>
      </c>
      <c r="AC51" s="81" t="s">
        <v>40</v>
      </c>
      <c r="AD51" s="155"/>
    </row>
    <row r="52" spans="1:30" s="23" customFormat="1" hidden="1" x14ac:dyDescent="0.25">
      <c r="A52" s="62">
        <v>45261</v>
      </c>
      <c r="B52" s="24"/>
      <c r="C52" s="24"/>
      <c r="D52" s="24"/>
      <c r="E52" s="24"/>
      <c r="F52" s="24"/>
      <c r="G52" s="24"/>
      <c r="H52" s="24"/>
      <c r="I52" s="24"/>
      <c r="J52" s="24">
        <f t="shared" ref="J52:J63" si="57">B52+D52+F52+H52</f>
        <v>0</v>
      </c>
      <c r="K52" s="24">
        <f t="shared" ref="K52:K63" si="58">C52+E52+G52+I52</f>
        <v>0</v>
      </c>
      <c r="L52" s="25" t="s">
        <v>42</v>
      </c>
      <c r="M52" s="26" t="s">
        <v>43</v>
      </c>
      <c r="N52" s="63" t="s">
        <v>46</v>
      </c>
      <c r="O52" s="92"/>
      <c r="P52" s="27">
        <f t="shared" ref="P52:P63" si="59">A52</f>
        <v>45261</v>
      </c>
      <c r="Q52" s="39">
        <v>0.14854000000000001</v>
      </c>
      <c r="R52" s="40">
        <v>9.4329999999999997E-2</v>
      </c>
      <c r="S52" s="29">
        <f t="shared" ref="S52:S63" si="60">(Q52-R52)*C52</f>
        <v>0</v>
      </c>
      <c r="T52" s="28">
        <v>0.15512999999999999</v>
      </c>
      <c r="U52" s="40">
        <v>9.4329999999999997E-2</v>
      </c>
      <c r="V52" s="30">
        <f t="shared" ref="V52:V63" si="61">(T52-U52)*E52</f>
        <v>0</v>
      </c>
      <c r="W52" s="31"/>
      <c r="X52" s="40"/>
      <c r="Y52" s="29">
        <f t="shared" ref="Y52:Y63" si="62">(W52-X52)*G52</f>
        <v>0</v>
      </c>
      <c r="Z52" s="28"/>
      <c r="AA52" s="40"/>
      <c r="AB52" s="29">
        <f t="shared" ref="AB52:AB63" si="63">(Z52-AA52)*I52</f>
        <v>0</v>
      </c>
      <c r="AC52" s="32">
        <f t="shared" ref="AC52:AC63" si="64">AB52+Y52+S52+V52</f>
        <v>0</v>
      </c>
      <c r="AD52" s="67">
        <f t="shared" ref="AD52:AD63" si="65">IFERROR(C52/B52,0)</f>
        <v>0</v>
      </c>
    </row>
    <row r="53" spans="1:30" s="23" customFormat="1" hidden="1" x14ac:dyDescent="0.25">
      <c r="A53" s="62">
        <v>45231</v>
      </c>
      <c r="B53" s="24"/>
      <c r="C53" s="24"/>
      <c r="D53" s="24"/>
      <c r="E53" s="24"/>
      <c r="F53" s="24"/>
      <c r="G53" s="24"/>
      <c r="H53" s="24"/>
      <c r="I53" s="24"/>
      <c r="J53" s="24">
        <f t="shared" si="57"/>
        <v>0</v>
      </c>
      <c r="K53" s="24">
        <f t="shared" si="58"/>
        <v>0</v>
      </c>
      <c r="L53" s="25" t="s">
        <v>42</v>
      </c>
      <c r="M53" s="26" t="s">
        <v>43</v>
      </c>
      <c r="N53" s="63" t="s">
        <v>46</v>
      </c>
      <c r="O53" s="92"/>
      <c r="P53" s="27">
        <f t="shared" si="59"/>
        <v>45231</v>
      </c>
      <c r="Q53" s="39">
        <v>0.14854000000000001</v>
      </c>
      <c r="R53" s="40">
        <v>9.4329999999999997E-2</v>
      </c>
      <c r="S53" s="29">
        <f t="shared" si="60"/>
        <v>0</v>
      </c>
      <c r="T53" s="28">
        <v>0.15512999999999999</v>
      </c>
      <c r="U53" s="40">
        <v>9.4329999999999997E-2</v>
      </c>
      <c r="V53" s="30">
        <f t="shared" si="61"/>
        <v>0</v>
      </c>
      <c r="W53" s="31"/>
      <c r="X53" s="40"/>
      <c r="Y53" s="29">
        <f t="shared" si="62"/>
        <v>0</v>
      </c>
      <c r="Z53" s="28"/>
      <c r="AA53" s="40"/>
      <c r="AB53" s="29">
        <f t="shared" si="63"/>
        <v>0</v>
      </c>
      <c r="AC53" s="32">
        <f t="shared" si="64"/>
        <v>0</v>
      </c>
      <c r="AD53" s="67">
        <f t="shared" si="65"/>
        <v>0</v>
      </c>
    </row>
    <row r="54" spans="1:30" s="23" customFormat="1" hidden="1" x14ac:dyDescent="0.25">
      <c r="A54" s="62">
        <v>45200</v>
      </c>
      <c r="B54" s="24"/>
      <c r="C54" s="24"/>
      <c r="D54" s="24"/>
      <c r="E54" s="24"/>
      <c r="F54" s="24"/>
      <c r="G54" s="24"/>
      <c r="H54" s="24"/>
      <c r="I54" s="24"/>
      <c r="J54" s="24">
        <f t="shared" si="57"/>
        <v>0</v>
      </c>
      <c r="K54" s="24">
        <f t="shared" si="58"/>
        <v>0</v>
      </c>
      <c r="L54" s="25" t="s">
        <v>42</v>
      </c>
      <c r="M54" s="26" t="s">
        <v>43</v>
      </c>
      <c r="N54" s="63" t="s">
        <v>46</v>
      </c>
      <c r="O54" s="92"/>
      <c r="P54" s="27">
        <f t="shared" si="59"/>
        <v>45200</v>
      </c>
      <c r="Q54" s="39">
        <v>0.14854000000000001</v>
      </c>
      <c r="R54" s="40">
        <v>9.4329999999999997E-2</v>
      </c>
      <c r="S54" s="29">
        <f t="shared" si="60"/>
        <v>0</v>
      </c>
      <c r="T54" s="28">
        <v>0.15512999999999999</v>
      </c>
      <c r="U54" s="40">
        <v>9.4329999999999997E-2</v>
      </c>
      <c r="V54" s="30">
        <f t="shared" si="61"/>
        <v>0</v>
      </c>
      <c r="W54" s="31"/>
      <c r="X54" s="40"/>
      <c r="Y54" s="29">
        <f t="shared" si="62"/>
        <v>0</v>
      </c>
      <c r="Z54" s="28"/>
      <c r="AA54" s="40"/>
      <c r="AB54" s="29">
        <f t="shared" si="63"/>
        <v>0</v>
      </c>
      <c r="AC54" s="32">
        <f t="shared" si="64"/>
        <v>0</v>
      </c>
      <c r="AD54" s="67">
        <f t="shared" si="65"/>
        <v>0</v>
      </c>
    </row>
    <row r="55" spans="1:30" s="23" customFormat="1" x14ac:dyDescent="0.25">
      <c r="A55" s="62">
        <v>45170</v>
      </c>
      <c r="B55" s="24">
        <v>16</v>
      </c>
      <c r="C55" s="24">
        <v>9493</v>
      </c>
      <c r="D55" s="24">
        <v>1</v>
      </c>
      <c r="E55" s="24">
        <v>459</v>
      </c>
      <c r="F55" s="24"/>
      <c r="G55" s="24"/>
      <c r="H55" s="24"/>
      <c r="I55" s="24"/>
      <c r="J55" s="24">
        <f t="shared" si="57"/>
        <v>17</v>
      </c>
      <c r="K55" s="24">
        <f t="shared" si="58"/>
        <v>9952</v>
      </c>
      <c r="L55" s="25" t="s">
        <v>42</v>
      </c>
      <c r="M55" s="26" t="s">
        <v>43</v>
      </c>
      <c r="N55" s="63" t="s">
        <v>46</v>
      </c>
      <c r="O55" s="92"/>
      <c r="P55" s="27">
        <f t="shared" si="59"/>
        <v>45170</v>
      </c>
      <c r="Q55" s="39">
        <v>0.14854000000000001</v>
      </c>
      <c r="R55" s="40">
        <v>9.4329999999999997E-2</v>
      </c>
      <c r="S55" s="29">
        <f t="shared" si="60"/>
        <v>514.61553000000004</v>
      </c>
      <c r="T55" s="28">
        <v>0.15512999999999999</v>
      </c>
      <c r="U55" s="40">
        <v>9.4329999999999997E-2</v>
      </c>
      <c r="V55" s="30">
        <f t="shared" si="61"/>
        <v>27.907199999999996</v>
      </c>
      <c r="W55" s="31"/>
      <c r="X55" s="40"/>
      <c r="Y55" s="29">
        <f t="shared" si="62"/>
        <v>0</v>
      </c>
      <c r="Z55" s="28"/>
      <c r="AA55" s="40"/>
      <c r="AB55" s="29">
        <f t="shared" si="63"/>
        <v>0</v>
      </c>
      <c r="AC55" s="32">
        <f t="shared" si="64"/>
        <v>542.52273000000002</v>
      </c>
      <c r="AD55" s="67">
        <f t="shared" si="65"/>
        <v>593.3125</v>
      </c>
    </row>
    <row r="56" spans="1:30" s="23" customFormat="1" x14ac:dyDescent="0.25">
      <c r="A56" s="62">
        <v>45139</v>
      </c>
      <c r="B56" s="24">
        <v>17</v>
      </c>
      <c r="C56" s="24">
        <v>10698</v>
      </c>
      <c r="D56" s="24">
        <v>1</v>
      </c>
      <c r="E56" s="24">
        <v>0</v>
      </c>
      <c r="F56" s="24"/>
      <c r="G56" s="24"/>
      <c r="H56" s="24"/>
      <c r="I56" s="24"/>
      <c r="J56" s="24">
        <f t="shared" si="57"/>
        <v>18</v>
      </c>
      <c r="K56" s="24">
        <f t="shared" si="58"/>
        <v>10698</v>
      </c>
      <c r="L56" s="25" t="s">
        <v>42</v>
      </c>
      <c r="M56" s="26" t="s">
        <v>43</v>
      </c>
      <c r="N56" s="63" t="s">
        <v>46</v>
      </c>
      <c r="O56" s="92"/>
      <c r="P56" s="27">
        <f t="shared" si="59"/>
        <v>45139</v>
      </c>
      <c r="Q56" s="39">
        <v>0.14854000000000001</v>
      </c>
      <c r="R56" s="40">
        <v>9.4329999999999997E-2</v>
      </c>
      <c r="S56" s="29">
        <f t="shared" si="60"/>
        <v>579.93858000000012</v>
      </c>
      <c r="T56" s="28">
        <v>0.15512999999999999</v>
      </c>
      <c r="U56" s="40">
        <v>9.4329999999999997E-2</v>
      </c>
      <c r="V56" s="30">
        <f t="shared" si="61"/>
        <v>0</v>
      </c>
      <c r="W56" s="31"/>
      <c r="X56" s="40"/>
      <c r="Y56" s="29">
        <f t="shared" si="62"/>
        <v>0</v>
      </c>
      <c r="Z56" s="28"/>
      <c r="AA56" s="40"/>
      <c r="AB56" s="29">
        <f t="shared" si="63"/>
        <v>0</v>
      </c>
      <c r="AC56" s="32">
        <f t="shared" si="64"/>
        <v>579.93858000000012</v>
      </c>
      <c r="AD56" s="67">
        <f t="shared" si="65"/>
        <v>629.29411764705878</v>
      </c>
    </row>
    <row r="57" spans="1:30" s="23" customFormat="1" x14ac:dyDescent="0.25">
      <c r="A57" s="62">
        <v>45108</v>
      </c>
      <c r="B57" s="24">
        <v>17</v>
      </c>
      <c r="C57" s="24">
        <v>9540</v>
      </c>
      <c r="D57" s="24">
        <v>1</v>
      </c>
      <c r="E57" s="24">
        <v>0</v>
      </c>
      <c r="F57" s="24"/>
      <c r="G57" s="24"/>
      <c r="H57" s="24"/>
      <c r="I57" s="24"/>
      <c r="J57" s="24">
        <f t="shared" si="57"/>
        <v>18</v>
      </c>
      <c r="K57" s="24">
        <f t="shared" si="58"/>
        <v>9540</v>
      </c>
      <c r="L57" s="25" t="s">
        <v>42</v>
      </c>
      <c r="M57" s="26" t="s">
        <v>43</v>
      </c>
      <c r="N57" s="63" t="s">
        <v>46</v>
      </c>
      <c r="O57" s="92"/>
      <c r="P57" s="27">
        <f t="shared" si="59"/>
        <v>45108</v>
      </c>
      <c r="Q57" s="39">
        <v>0.14854000000000001</v>
      </c>
      <c r="R57" s="40">
        <v>9.4329999999999997E-2</v>
      </c>
      <c r="S57" s="29">
        <f t="shared" si="60"/>
        <v>517.16340000000002</v>
      </c>
      <c r="T57" s="28">
        <v>0.15512999999999999</v>
      </c>
      <c r="U57" s="40">
        <v>9.4329999999999997E-2</v>
      </c>
      <c r="V57" s="30">
        <f t="shared" si="61"/>
        <v>0</v>
      </c>
      <c r="W57" s="31"/>
      <c r="X57" s="40"/>
      <c r="Y57" s="29">
        <f t="shared" si="62"/>
        <v>0</v>
      </c>
      <c r="Z57" s="28"/>
      <c r="AA57" s="40"/>
      <c r="AB57" s="29">
        <f t="shared" si="63"/>
        <v>0</v>
      </c>
      <c r="AC57" s="32">
        <f t="shared" si="64"/>
        <v>517.16340000000002</v>
      </c>
      <c r="AD57" s="67">
        <f t="shared" si="65"/>
        <v>561.17647058823525</v>
      </c>
    </row>
    <row r="58" spans="1:30" s="23" customFormat="1" x14ac:dyDescent="0.25">
      <c r="A58" s="62">
        <v>45078</v>
      </c>
      <c r="B58" s="24">
        <v>17</v>
      </c>
      <c r="C58" s="24">
        <v>10881</v>
      </c>
      <c r="D58" s="24">
        <v>1</v>
      </c>
      <c r="E58" s="24">
        <v>0</v>
      </c>
      <c r="F58" s="24"/>
      <c r="G58" s="24"/>
      <c r="H58" s="24"/>
      <c r="I58" s="24"/>
      <c r="J58" s="24">
        <f t="shared" si="57"/>
        <v>18</v>
      </c>
      <c r="K58" s="24">
        <f t="shared" si="58"/>
        <v>10881</v>
      </c>
      <c r="L58" s="25" t="s">
        <v>42</v>
      </c>
      <c r="M58" s="26" t="s">
        <v>43</v>
      </c>
      <c r="N58" s="63" t="s">
        <v>46</v>
      </c>
      <c r="O58" s="92"/>
      <c r="P58" s="27">
        <f t="shared" si="59"/>
        <v>45078</v>
      </c>
      <c r="Q58" s="39">
        <v>0.21990999999999999</v>
      </c>
      <c r="R58" s="40">
        <v>9.4329999999999997E-2</v>
      </c>
      <c r="S58" s="29">
        <f t="shared" si="60"/>
        <v>1366.43598</v>
      </c>
      <c r="T58" s="28">
        <v>0.22514999999999999</v>
      </c>
      <c r="U58" s="40">
        <v>9.4329999999999997E-2</v>
      </c>
      <c r="V58" s="30">
        <f t="shared" si="61"/>
        <v>0</v>
      </c>
      <c r="W58" s="31"/>
      <c r="X58" s="40"/>
      <c r="Y58" s="29">
        <f t="shared" si="62"/>
        <v>0</v>
      </c>
      <c r="Z58" s="28"/>
      <c r="AA58" s="40"/>
      <c r="AB58" s="29">
        <f t="shared" si="63"/>
        <v>0</v>
      </c>
      <c r="AC58" s="32">
        <f t="shared" si="64"/>
        <v>1366.43598</v>
      </c>
      <c r="AD58" s="67">
        <f t="shared" si="65"/>
        <v>640.05882352941171</v>
      </c>
    </row>
    <row r="59" spans="1:30" s="23" customFormat="1" x14ac:dyDescent="0.25">
      <c r="A59" s="62">
        <v>45047</v>
      </c>
      <c r="B59" s="24">
        <v>17</v>
      </c>
      <c r="C59" s="24">
        <v>8532</v>
      </c>
      <c r="D59" s="24">
        <v>1</v>
      </c>
      <c r="E59" s="24">
        <v>0</v>
      </c>
      <c r="F59" s="24"/>
      <c r="G59" s="24"/>
      <c r="H59" s="24"/>
      <c r="I59" s="24"/>
      <c r="J59" s="24">
        <f t="shared" si="57"/>
        <v>18</v>
      </c>
      <c r="K59" s="24">
        <f t="shared" si="58"/>
        <v>8532</v>
      </c>
      <c r="L59" s="25" t="s">
        <v>42</v>
      </c>
      <c r="M59" s="26" t="s">
        <v>43</v>
      </c>
      <c r="N59" s="63" t="s">
        <v>46</v>
      </c>
      <c r="O59" s="92"/>
      <c r="P59" s="27">
        <f t="shared" si="59"/>
        <v>45047</v>
      </c>
      <c r="Q59" s="39">
        <v>0.21990999999999999</v>
      </c>
      <c r="R59" s="40">
        <v>9.4329999999999997E-2</v>
      </c>
      <c r="S59" s="29">
        <f t="shared" si="60"/>
        <v>1071.44856</v>
      </c>
      <c r="T59" s="28">
        <v>0.22514999999999999</v>
      </c>
      <c r="U59" s="40">
        <v>9.4329999999999997E-2</v>
      </c>
      <c r="V59" s="30">
        <f t="shared" si="61"/>
        <v>0</v>
      </c>
      <c r="W59" s="31"/>
      <c r="X59" s="40"/>
      <c r="Y59" s="29">
        <f t="shared" si="62"/>
        <v>0</v>
      </c>
      <c r="Z59" s="28"/>
      <c r="AA59" s="40"/>
      <c r="AB59" s="29">
        <f t="shared" si="63"/>
        <v>0</v>
      </c>
      <c r="AC59" s="32">
        <f t="shared" si="64"/>
        <v>1071.44856</v>
      </c>
      <c r="AD59" s="67">
        <f t="shared" si="65"/>
        <v>501.88235294117646</v>
      </c>
    </row>
    <row r="60" spans="1:30" s="23" customFormat="1" x14ac:dyDescent="0.25">
      <c r="A60" s="62">
        <v>45017</v>
      </c>
      <c r="B60" s="24">
        <v>17</v>
      </c>
      <c r="C60" s="24">
        <v>8480</v>
      </c>
      <c r="D60" s="24">
        <v>1</v>
      </c>
      <c r="E60" s="24">
        <v>0</v>
      </c>
      <c r="F60" s="24"/>
      <c r="G60" s="24"/>
      <c r="H60" s="24"/>
      <c r="I60" s="24"/>
      <c r="J60" s="24">
        <f t="shared" si="57"/>
        <v>18</v>
      </c>
      <c r="K60" s="24">
        <f t="shared" si="58"/>
        <v>8480</v>
      </c>
      <c r="L60" s="25" t="s">
        <v>42</v>
      </c>
      <c r="M60" s="26" t="s">
        <v>43</v>
      </c>
      <c r="N60" s="63" t="s">
        <v>46</v>
      </c>
      <c r="O60" s="92"/>
      <c r="P60" s="27">
        <f t="shared" si="59"/>
        <v>45017</v>
      </c>
      <c r="Q60" s="39">
        <v>0.21990999999999999</v>
      </c>
      <c r="R60" s="40">
        <v>9.4329999999999997E-2</v>
      </c>
      <c r="S60" s="29">
        <f t="shared" si="60"/>
        <v>1064.9184</v>
      </c>
      <c r="T60" s="28">
        <v>0.22514999999999999</v>
      </c>
      <c r="U60" s="40">
        <v>9.4329999999999997E-2</v>
      </c>
      <c r="V60" s="30">
        <f t="shared" si="61"/>
        <v>0</v>
      </c>
      <c r="W60" s="31"/>
      <c r="X60" s="40"/>
      <c r="Y60" s="29">
        <f t="shared" si="62"/>
        <v>0</v>
      </c>
      <c r="Z60" s="28"/>
      <c r="AA60" s="40"/>
      <c r="AB60" s="29">
        <f t="shared" si="63"/>
        <v>0</v>
      </c>
      <c r="AC60" s="32">
        <f t="shared" si="64"/>
        <v>1064.9184</v>
      </c>
      <c r="AD60" s="67">
        <f t="shared" si="65"/>
        <v>498.8235294117647</v>
      </c>
    </row>
    <row r="61" spans="1:30" s="23" customFormat="1" x14ac:dyDescent="0.25">
      <c r="A61" s="62">
        <v>44986</v>
      </c>
      <c r="B61" s="24">
        <v>17</v>
      </c>
      <c r="C61" s="24">
        <v>12065</v>
      </c>
      <c r="D61" s="24">
        <v>1</v>
      </c>
      <c r="E61" s="24">
        <v>0</v>
      </c>
      <c r="F61" s="24"/>
      <c r="G61" s="24"/>
      <c r="H61" s="24"/>
      <c r="I61" s="24"/>
      <c r="J61" s="24">
        <f t="shared" si="57"/>
        <v>18</v>
      </c>
      <c r="K61" s="24">
        <f t="shared" si="58"/>
        <v>12065</v>
      </c>
      <c r="L61" s="25" t="s">
        <v>42</v>
      </c>
      <c r="M61" s="26" t="s">
        <v>43</v>
      </c>
      <c r="N61" s="63" t="s">
        <v>46</v>
      </c>
      <c r="O61" s="92"/>
      <c r="P61" s="27">
        <f t="shared" si="59"/>
        <v>44986</v>
      </c>
      <c r="Q61" s="39">
        <v>0.21990999999999999</v>
      </c>
      <c r="R61" s="40">
        <v>9.4329999999999997E-2</v>
      </c>
      <c r="S61" s="29">
        <f t="shared" si="60"/>
        <v>1515.1226999999999</v>
      </c>
      <c r="T61" s="28">
        <v>0.22514999999999999</v>
      </c>
      <c r="U61" s="40">
        <v>9.4329999999999997E-2</v>
      </c>
      <c r="V61" s="30">
        <f t="shared" si="61"/>
        <v>0</v>
      </c>
      <c r="W61" s="31"/>
      <c r="X61" s="40"/>
      <c r="Y61" s="29">
        <f t="shared" si="62"/>
        <v>0</v>
      </c>
      <c r="Z61" s="28"/>
      <c r="AA61" s="40"/>
      <c r="AB61" s="29">
        <f t="shared" si="63"/>
        <v>0</v>
      </c>
      <c r="AC61" s="32">
        <f t="shared" si="64"/>
        <v>1515.1226999999999</v>
      </c>
      <c r="AD61" s="67">
        <f t="shared" si="65"/>
        <v>709.70588235294122</v>
      </c>
    </row>
    <row r="62" spans="1:30" s="23" customFormat="1" x14ac:dyDescent="0.25">
      <c r="A62" s="62">
        <v>44958</v>
      </c>
      <c r="B62" s="24">
        <v>17</v>
      </c>
      <c r="C62" s="24">
        <v>13100</v>
      </c>
      <c r="D62" s="24">
        <v>1</v>
      </c>
      <c r="E62" s="24">
        <v>990</v>
      </c>
      <c r="F62" s="24"/>
      <c r="G62" s="24"/>
      <c r="H62" s="24"/>
      <c r="I62" s="24"/>
      <c r="J62" s="24">
        <f t="shared" si="57"/>
        <v>18</v>
      </c>
      <c r="K62" s="24">
        <f t="shared" si="58"/>
        <v>14090</v>
      </c>
      <c r="L62" s="25" t="s">
        <v>42</v>
      </c>
      <c r="M62" s="26" t="s">
        <v>43</v>
      </c>
      <c r="N62" s="63" t="s">
        <v>46</v>
      </c>
      <c r="O62" s="92"/>
      <c r="P62" s="27">
        <f t="shared" si="59"/>
        <v>44958</v>
      </c>
      <c r="Q62" s="39">
        <v>0.21990999999999999</v>
      </c>
      <c r="R62" s="40">
        <v>9.4329999999999997E-2</v>
      </c>
      <c r="S62" s="29">
        <f t="shared" si="60"/>
        <v>1645.098</v>
      </c>
      <c r="T62" s="28">
        <v>0.22514999999999999</v>
      </c>
      <c r="U62" s="40">
        <v>9.4329999999999997E-2</v>
      </c>
      <c r="V62" s="30">
        <f t="shared" si="61"/>
        <v>129.51179999999999</v>
      </c>
      <c r="W62" s="31"/>
      <c r="X62" s="40"/>
      <c r="Y62" s="29">
        <f t="shared" si="62"/>
        <v>0</v>
      </c>
      <c r="Z62" s="28"/>
      <c r="AA62" s="40"/>
      <c r="AB62" s="29">
        <f t="shared" si="63"/>
        <v>0</v>
      </c>
      <c r="AC62" s="32">
        <f t="shared" si="64"/>
        <v>1774.6098</v>
      </c>
      <c r="AD62" s="67">
        <f t="shared" si="65"/>
        <v>770.58823529411768</v>
      </c>
    </row>
    <row r="63" spans="1:30" s="23" customFormat="1" x14ac:dyDescent="0.25">
      <c r="A63" s="62">
        <v>44927</v>
      </c>
      <c r="B63" s="24">
        <v>14</v>
      </c>
      <c r="C63" s="24">
        <v>9730</v>
      </c>
      <c r="D63" s="24">
        <v>0</v>
      </c>
      <c r="E63" s="24">
        <v>0</v>
      </c>
      <c r="F63" s="24"/>
      <c r="G63" s="24"/>
      <c r="H63" s="24"/>
      <c r="I63" s="24"/>
      <c r="J63" s="24">
        <f t="shared" si="57"/>
        <v>14</v>
      </c>
      <c r="K63" s="24">
        <f t="shared" si="58"/>
        <v>9730</v>
      </c>
      <c r="L63" s="25" t="s">
        <v>42</v>
      </c>
      <c r="M63" s="26" t="s">
        <v>43</v>
      </c>
      <c r="N63" s="63" t="s">
        <v>46</v>
      </c>
      <c r="O63" s="92"/>
      <c r="P63" s="27">
        <f t="shared" si="59"/>
        <v>44927</v>
      </c>
      <c r="Q63" s="39">
        <v>0.21990999999999999</v>
      </c>
      <c r="R63" s="40">
        <v>9.4329999999999997E-2</v>
      </c>
      <c r="S63" s="29">
        <f t="shared" si="60"/>
        <v>1221.8933999999999</v>
      </c>
      <c r="T63" s="28"/>
      <c r="U63" s="40"/>
      <c r="V63" s="30">
        <f t="shared" si="61"/>
        <v>0</v>
      </c>
      <c r="W63" s="31"/>
      <c r="X63" s="40"/>
      <c r="Y63" s="29">
        <f t="shared" si="62"/>
        <v>0</v>
      </c>
      <c r="Z63" s="28"/>
      <c r="AA63" s="40"/>
      <c r="AB63" s="29">
        <f t="shared" si="63"/>
        <v>0</v>
      </c>
      <c r="AC63" s="32">
        <f t="shared" si="64"/>
        <v>1221.8933999999999</v>
      </c>
      <c r="AD63" s="67">
        <f t="shared" si="65"/>
        <v>695</v>
      </c>
    </row>
    <row r="64" spans="1:30" s="23" customFormat="1" x14ac:dyDescent="0.25">
      <c r="A64" s="62">
        <v>44896</v>
      </c>
      <c r="B64" s="24">
        <v>13</v>
      </c>
      <c r="C64" s="24">
        <v>10002</v>
      </c>
      <c r="D64" s="24">
        <v>0</v>
      </c>
      <c r="E64" s="24">
        <v>0</v>
      </c>
      <c r="F64" s="24"/>
      <c r="G64" s="24"/>
      <c r="H64" s="24"/>
      <c r="I64" s="24"/>
      <c r="J64" s="24">
        <f t="shared" ref="J64" si="66">B64+D64+F64+H64</f>
        <v>13</v>
      </c>
      <c r="K64" s="24">
        <f t="shared" ref="K64" si="67">C64+E64+G64+I64</f>
        <v>10002</v>
      </c>
      <c r="L64" s="25" t="s">
        <v>42</v>
      </c>
      <c r="M64" s="26" t="s">
        <v>43</v>
      </c>
      <c r="N64" s="63" t="s">
        <v>46</v>
      </c>
      <c r="O64" s="92"/>
      <c r="P64" s="27">
        <f t="shared" ref="P64" si="68">A64</f>
        <v>44896</v>
      </c>
      <c r="Q64" s="39">
        <v>0.15348000000000001</v>
      </c>
      <c r="R64" s="40">
        <v>9.4329999999999997E-2</v>
      </c>
      <c r="S64" s="29">
        <f t="shared" ref="S64" si="69">(Q64-R64)*C64</f>
        <v>591.61830000000009</v>
      </c>
      <c r="T64" s="28"/>
      <c r="U64" s="40"/>
      <c r="V64" s="30">
        <f t="shared" ref="V64" si="70">(T64-U64)*E64</f>
        <v>0</v>
      </c>
      <c r="W64" s="31"/>
      <c r="X64" s="40"/>
      <c r="Y64" s="29">
        <f t="shared" ref="Y64" si="71">(W64-X64)*G64</f>
        <v>0</v>
      </c>
      <c r="Z64" s="28"/>
      <c r="AA64" s="40"/>
      <c r="AB64" s="29">
        <f t="shared" ref="AB64" si="72">(Z64-AA64)*I64</f>
        <v>0</v>
      </c>
      <c r="AC64" s="32">
        <f t="shared" ref="AC64" si="73">AB64+Y64+S64+V64</f>
        <v>591.61830000000009</v>
      </c>
      <c r="AD64" s="67">
        <f t="shared" ref="AD64" si="74">IFERROR(C64/B64,0)</f>
        <v>769.38461538461536</v>
      </c>
    </row>
    <row r="65" spans="1:30" s="23" customFormat="1" x14ac:dyDescent="0.25">
      <c r="A65" s="62">
        <v>44866</v>
      </c>
      <c r="B65" s="24">
        <v>9</v>
      </c>
      <c r="C65" s="24">
        <v>5592</v>
      </c>
      <c r="D65" s="24">
        <v>0</v>
      </c>
      <c r="E65" s="24">
        <v>0</v>
      </c>
      <c r="F65" s="24"/>
      <c r="G65" s="24"/>
      <c r="H65" s="24"/>
      <c r="I65" s="24"/>
      <c r="J65" s="24">
        <f t="shared" ref="J65:J75" si="75">B65+D65+F65+H65</f>
        <v>9</v>
      </c>
      <c r="K65" s="24">
        <f t="shared" ref="K65:K75" si="76">C65+E65+G65+I65</f>
        <v>5592</v>
      </c>
      <c r="L65" s="25" t="s">
        <v>42</v>
      </c>
      <c r="M65" s="26" t="s">
        <v>43</v>
      </c>
      <c r="N65" s="63" t="s">
        <v>46</v>
      </c>
      <c r="O65" s="92"/>
      <c r="P65" s="27">
        <f t="shared" ref="P65:P75" si="77">A65</f>
        <v>44866</v>
      </c>
      <c r="Q65" s="39">
        <v>0.15348000000000001</v>
      </c>
      <c r="R65" s="40">
        <v>9.4329999999999997E-2</v>
      </c>
      <c r="S65" s="29">
        <f t="shared" ref="S65:S75" si="78">(Q65-R65)*C65</f>
        <v>330.76680000000005</v>
      </c>
      <c r="T65" s="28"/>
      <c r="U65" s="40"/>
      <c r="V65" s="30">
        <f t="shared" ref="V65:V75" si="79">(T65-U65)*E65</f>
        <v>0</v>
      </c>
      <c r="W65" s="31"/>
      <c r="X65" s="40"/>
      <c r="Y65" s="29">
        <f t="shared" ref="Y65:Y75" si="80">(W65-X65)*G65</f>
        <v>0</v>
      </c>
      <c r="Z65" s="28"/>
      <c r="AA65" s="40"/>
      <c r="AB65" s="29">
        <f t="shared" ref="AB65:AB75" si="81">(Z65-AA65)*I65</f>
        <v>0</v>
      </c>
      <c r="AC65" s="32">
        <f t="shared" ref="AC65:AC75" si="82">AB65+Y65+S65+V65</f>
        <v>330.76680000000005</v>
      </c>
      <c r="AD65" s="67">
        <f t="shared" ref="AD65:AD75" si="83">IFERROR(C65/B65,0)</f>
        <v>621.33333333333337</v>
      </c>
    </row>
    <row r="66" spans="1:30" s="23" customFormat="1" x14ac:dyDescent="0.25">
      <c r="A66" s="62">
        <v>44835</v>
      </c>
      <c r="B66" s="24">
        <v>7</v>
      </c>
      <c r="C66" s="24">
        <v>3026</v>
      </c>
      <c r="D66" s="24">
        <v>0</v>
      </c>
      <c r="E66" s="24">
        <v>0</v>
      </c>
      <c r="F66" s="24"/>
      <c r="G66" s="24"/>
      <c r="H66" s="24"/>
      <c r="I66" s="24"/>
      <c r="J66" s="24">
        <f t="shared" si="75"/>
        <v>7</v>
      </c>
      <c r="K66" s="24">
        <f t="shared" si="76"/>
        <v>3026</v>
      </c>
      <c r="L66" s="25" t="s">
        <v>42</v>
      </c>
      <c r="M66" s="26" t="s">
        <v>43</v>
      </c>
      <c r="N66" s="63" t="s">
        <v>46</v>
      </c>
      <c r="O66" s="92"/>
      <c r="P66" s="27">
        <f t="shared" si="77"/>
        <v>44835</v>
      </c>
      <c r="Q66" s="39">
        <v>0.15348000000000001</v>
      </c>
      <c r="R66" s="40">
        <v>9.4329999999999997E-2</v>
      </c>
      <c r="S66" s="29">
        <f t="shared" si="78"/>
        <v>178.98790000000002</v>
      </c>
      <c r="T66" s="28"/>
      <c r="U66" s="40"/>
      <c r="V66" s="30">
        <f t="shared" si="79"/>
        <v>0</v>
      </c>
      <c r="W66" s="31"/>
      <c r="X66" s="40"/>
      <c r="Y66" s="29">
        <f t="shared" si="80"/>
        <v>0</v>
      </c>
      <c r="Z66" s="28"/>
      <c r="AA66" s="40"/>
      <c r="AB66" s="29">
        <f t="shared" si="81"/>
        <v>0</v>
      </c>
      <c r="AC66" s="32">
        <f t="shared" si="82"/>
        <v>178.98790000000002</v>
      </c>
      <c r="AD66" s="67">
        <f t="shared" si="83"/>
        <v>432.28571428571428</v>
      </c>
    </row>
    <row r="67" spans="1:30" s="23" customFormat="1" x14ac:dyDescent="0.25">
      <c r="A67" s="62">
        <v>44805</v>
      </c>
      <c r="B67" s="24">
        <v>6</v>
      </c>
      <c r="C67" s="24">
        <v>1506</v>
      </c>
      <c r="D67" s="24">
        <v>0</v>
      </c>
      <c r="E67" s="24">
        <v>0</v>
      </c>
      <c r="F67" s="24"/>
      <c r="G67" s="24"/>
      <c r="H67" s="24"/>
      <c r="I67" s="24"/>
      <c r="J67" s="24">
        <f t="shared" si="75"/>
        <v>6</v>
      </c>
      <c r="K67" s="24">
        <f t="shared" si="76"/>
        <v>1506</v>
      </c>
      <c r="L67" s="25" t="s">
        <v>42</v>
      </c>
      <c r="M67" s="26" t="s">
        <v>43</v>
      </c>
      <c r="N67" s="63" t="s">
        <v>46</v>
      </c>
      <c r="O67" s="92"/>
      <c r="P67" s="27">
        <f t="shared" si="77"/>
        <v>44805</v>
      </c>
      <c r="Q67" s="39">
        <v>0.15348000000000001</v>
      </c>
      <c r="R67" s="40">
        <v>9.4329999999999997E-2</v>
      </c>
      <c r="S67" s="29">
        <f t="shared" si="78"/>
        <v>89.079900000000009</v>
      </c>
      <c r="T67" s="28"/>
      <c r="U67" s="40"/>
      <c r="V67" s="30">
        <f t="shared" si="79"/>
        <v>0</v>
      </c>
      <c r="W67" s="31"/>
      <c r="X67" s="40"/>
      <c r="Y67" s="29">
        <f t="shared" si="80"/>
        <v>0</v>
      </c>
      <c r="Z67" s="28"/>
      <c r="AA67" s="40"/>
      <c r="AB67" s="29">
        <f t="shared" si="81"/>
        <v>0</v>
      </c>
      <c r="AC67" s="32">
        <f t="shared" si="82"/>
        <v>89.079900000000009</v>
      </c>
      <c r="AD67" s="67">
        <f t="shared" si="83"/>
        <v>251</v>
      </c>
    </row>
    <row r="68" spans="1:30" s="23" customFormat="1" x14ac:dyDescent="0.25">
      <c r="A68" s="62">
        <v>44774</v>
      </c>
      <c r="B68" s="24">
        <v>6</v>
      </c>
      <c r="C68" s="24">
        <v>1782</v>
      </c>
      <c r="D68" s="24">
        <v>0</v>
      </c>
      <c r="E68" s="24">
        <v>0</v>
      </c>
      <c r="F68" s="24"/>
      <c r="G68" s="24"/>
      <c r="H68" s="24"/>
      <c r="I68" s="24"/>
      <c r="J68" s="24">
        <f t="shared" si="75"/>
        <v>6</v>
      </c>
      <c r="K68" s="24">
        <f t="shared" si="76"/>
        <v>1782</v>
      </c>
      <c r="L68" s="25" t="s">
        <v>42</v>
      </c>
      <c r="M68" s="26" t="s">
        <v>43</v>
      </c>
      <c r="N68" s="63" t="s">
        <v>46</v>
      </c>
      <c r="O68" s="92"/>
      <c r="P68" s="27">
        <f t="shared" si="77"/>
        <v>44774</v>
      </c>
      <c r="Q68" s="39">
        <v>0.15348000000000001</v>
      </c>
      <c r="R68" s="40">
        <v>9.4329999999999997E-2</v>
      </c>
      <c r="S68" s="29">
        <f t="shared" si="78"/>
        <v>105.40530000000001</v>
      </c>
      <c r="T68" s="28"/>
      <c r="U68" s="40"/>
      <c r="V68" s="30">
        <f t="shared" si="79"/>
        <v>0</v>
      </c>
      <c r="W68" s="31"/>
      <c r="X68" s="40"/>
      <c r="Y68" s="29">
        <f t="shared" si="80"/>
        <v>0</v>
      </c>
      <c r="Z68" s="28"/>
      <c r="AA68" s="40"/>
      <c r="AB68" s="29">
        <f t="shared" si="81"/>
        <v>0</v>
      </c>
      <c r="AC68" s="32">
        <f t="shared" si="82"/>
        <v>105.40530000000001</v>
      </c>
      <c r="AD68" s="67">
        <f t="shared" si="83"/>
        <v>297</v>
      </c>
    </row>
    <row r="69" spans="1:30" s="23" customFormat="1" x14ac:dyDescent="0.25">
      <c r="A69" s="62">
        <v>44743</v>
      </c>
      <c r="B69" s="24">
        <v>6</v>
      </c>
      <c r="C69" s="24">
        <v>2091</v>
      </c>
      <c r="D69" s="24">
        <v>0</v>
      </c>
      <c r="E69" s="24">
        <v>0</v>
      </c>
      <c r="F69" s="24"/>
      <c r="G69" s="24"/>
      <c r="H69" s="24"/>
      <c r="I69" s="24"/>
      <c r="J69" s="24">
        <f t="shared" si="75"/>
        <v>6</v>
      </c>
      <c r="K69" s="24">
        <f t="shared" si="76"/>
        <v>2091</v>
      </c>
      <c r="L69" s="25" t="s">
        <v>42</v>
      </c>
      <c r="M69" s="26" t="s">
        <v>43</v>
      </c>
      <c r="N69" s="63" t="s">
        <v>46</v>
      </c>
      <c r="O69" s="92"/>
      <c r="P69" s="27">
        <f t="shared" si="77"/>
        <v>44743</v>
      </c>
      <c r="Q69" s="39">
        <v>0.15348000000000001</v>
      </c>
      <c r="R69" s="40">
        <v>9.4329999999999997E-2</v>
      </c>
      <c r="S69" s="29">
        <f t="shared" si="78"/>
        <v>123.68265000000002</v>
      </c>
      <c r="T69" s="28"/>
      <c r="U69" s="40"/>
      <c r="V69" s="30">
        <f t="shared" si="79"/>
        <v>0</v>
      </c>
      <c r="W69" s="31"/>
      <c r="X69" s="40"/>
      <c r="Y69" s="29">
        <f t="shared" si="80"/>
        <v>0</v>
      </c>
      <c r="Z69" s="28"/>
      <c r="AA69" s="40"/>
      <c r="AB69" s="29">
        <f t="shared" si="81"/>
        <v>0</v>
      </c>
      <c r="AC69" s="32">
        <f t="shared" si="82"/>
        <v>123.68265000000002</v>
      </c>
      <c r="AD69" s="67">
        <f t="shared" si="83"/>
        <v>348.5</v>
      </c>
    </row>
    <row r="70" spans="1:30" s="23" customFormat="1" x14ac:dyDescent="0.25">
      <c r="A70" s="62">
        <v>44713</v>
      </c>
      <c r="B70" s="24">
        <v>6</v>
      </c>
      <c r="C70" s="24">
        <v>1830</v>
      </c>
      <c r="D70" s="24">
        <v>0</v>
      </c>
      <c r="E70" s="24">
        <v>0</v>
      </c>
      <c r="F70" s="24"/>
      <c r="G70" s="24"/>
      <c r="H70" s="24"/>
      <c r="I70" s="24"/>
      <c r="J70" s="24">
        <f t="shared" si="75"/>
        <v>6</v>
      </c>
      <c r="K70" s="24">
        <f t="shared" si="76"/>
        <v>1830</v>
      </c>
      <c r="L70" s="25" t="s">
        <v>42</v>
      </c>
      <c r="M70" s="26" t="s">
        <v>43</v>
      </c>
      <c r="N70" s="63" t="s">
        <v>46</v>
      </c>
      <c r="O70" s="92"/>
      <c r="P70" s="27">
        <f t="shared" si="77"/>
        <v>44713</v>
      </c>
      <c r="Q70" s="39">
        <v>0.13731000000000002</v>
      </c>
      <c r="R70" s="40">
        <v>9.4329999999999997E-2</v>
      </c>
      <c r="S70" s="29">
        <f t="shared" si="78"/>
        <v>78.653400000000033</v>
      </c>
      <c r="T70" s="28"/>
      <c r="U70" s="40"/>
      <c r="V70" s="30">
        <f t="shared" si="79"/>
        <v>0</v>
      </c>
      <c r="W70" s="31"/>
      <c r="X70" s="40"/>
      <c r="Y70" s="29">
        <f t="shared" si="80"/>
        <v>0</v>
      </c>
      <c r="Z70" s="28"/>
      <c r="AA70" s="40"/>
      <c r="AB70" s="29">
        <f t="shared" si="81"/>
        <v>0</v>
      </c>
      <c r="AC70" s="32">
        <f t="shared" si="82"/>
        <v>78.653400000000033</v>
      </c>
      <c r="AD70" s="67">
        <f t="shared" si="83"/>
        <v>305</v>
      </c>
    </row>
    <row r="71" spans="1:30" s="23" customFormat="1" x14ac:dyDescent="0.25">
      <c r="A71" s="62">
        <v>44682</v>
      </c>
      <c r="B71" s="24">
        <v>6</v>
      </c>
      <c r="C71" s="24">
        <v>1880</v>
      </c>
      <c r="D71" s="24">
        <v>0</v>
      </c>
      <c r="E71" s="24">
        <v>0</v>
      </c>
      <c r="F71" s="24"/>
      <c r="G71" s="24"/>
      <c r="H71" s="24"/>
      <c r="I71" s="24"/>
      <c r="J71" s="24">
        <f t="shared" si="75"/>
        <v>6</v>
      </c>
      <c r="K71" s="24">
        <f t="shared" si="76"/>
        <v>1880</v>
      </c>
      <c r="L71" s="25" t="s">
        <v>42</v>
      </c>
      <c r="M71" s="26" t="s">
        <v>43</v>
      </c>
      <c r="N71" s="63" t="s">
        <v>46</v>
      </c>
      <c r="O71" s="92"/>
      <c r="P71" s="27">
        <f t="shared" si="77"/>
        <v>44682</v>
      </c>
      <c r="Q71" s="39">
        <v>0.13731000000000002</v>
      </c>
      <c r="R71" s="40">
        <v>9.4329999999999997E-2</v>
      </c>
      <c r="S71" s="29">
        <f t="shared" si="78"/>
        <v>80.802400000000034</v>
      </c>
      <c r="T71" s="28"/>
      <c r="U71" s="40"/>
      <c r="V71" s="30">
        <f t="shared" si="79"/>
        <v>0</v>
      </c>
      <c r="W71" s="31"/>
      <c r="X71" s="40"/>
      <c r="Y71" s="29">
        <f t="shared" si="80"/>
        <v>0</v>
      </c>
      <c r="Z71" s="28"/>
      <c r="AA71" s="40"/>
      <c r="AB71" s="29">
        <f t="shared" si="81"/>
        <v>0</v>
      </c>
      <c r="AC71" s="32">
        <f t="shared" si="82"/>
        <v>80.802400000000034</v>
      </c>
      <c r="AD71" s="67">
        <f t="shared" si="83"/>
        <v>313.33333333333331</v>
      </c>
    </row>
    <row r="72" spans="1:30" s="23" customFormat="1" x14ac:dyDescent="0.25">
      <c r="A72" s="62">
        <v>44652</v>
      </c>
      <c r="B72" s="24">
        <v>6</v>
      </c>
      <c r="C72" s="24">
        <v>1672</v>
      </c>
      <c r="D72" s="24">
        <v>0</v>
      </c>
      <c r="E72" s="24">
        <v>0</v>
      </c>
      <c r="F72" s="24"/>
      <c r="G72" s="24"/>
      <c r="H72" s="24"/>
      <c r="I72" s="24"/>
      <c r="J72" s="24">
        <f t="shared" si="75"/>
        <v>6</v>
      </c>
      <c r="K72" s="24">
        <f t="shared" si="76"/>
        <v>1672</v>
      </c>
      <c r="L72" s="25" t="s">
        <v>42</v>
      </c>
      <c r="M72" s="26" t="s">
        <v>43</v>
      </c>
      <c r="N72" s="63" t="s">
        <v>46</v>
      </c>
      <c r="O72" s="92"/>
      <c r="P72" s="27">
        <f t="shared" si="77"/>
        <v>44652</v>
      </c>
      <c r="Q72" s="39">
        <v>0.13731000000000002</v>
      </c>
      <c r="R72" s="40">
        <v>9.4329999999999997E-2</v>
      </c>
      <c r="S72" s="29">
        <f t="shared" si="78"/>
        <v>71.86256000000003</v>
      </c>
      <c r="T72" s="28"/>
      <c r="U72" s="40"/>
      <c r="V72" s="30">
        <f t="shared" si="79"/>
        <v>0</v>
      </c>
      <c r="W72" s="31"/>
      <c r="X72" s="40"/>
      <c r="Y72" s="29">
        <f t="shared" si="80"/>
        <v>0</v>
      </c>
      <c r="Z72" s="28"/>
      <c r="AA72" s="40"/>
      <c r="AB72" s="29">
        <f t="shared" si="81"/>
        <v>0</v>
      </c>
      <c r="AC72" s="32">
        <f t="shared" si="82"/>
        <v>71.86256000000003</v>
      </c>
      <c r="AD72" s="67">
        <f t="shared" si="83"/>
        <v>278.66666666666669</v>
      </c>
    </row>
    <row r="73" spans="1:30" s="23" customFormat="1" x14ac:dyDescent="0.25">
      <c r="A73" s="62">
        <v>44621</v>
      </c>
      <c r="B73" s="24">
        <v>6</v>
      </c>
      <c r="C73" s="24">
        <v>2116</v>
      </c>
      <c r="D73" s="24">
        <v>0</v>
      </c>
      <c r="E73" s="24">
        <v>0</v>
      </c>
      <c r="F73" s="24"/>
      <c r="G73" s="24"/>
      <c r="H73" s="24"/>
      <c r="I73" s="24"/>
      <c r="J73" s="24">
        <f t="shared" si="75"/>
        <v>6</v>
      </c>
      <c r="K73" s="24">
        <f t="shared" si="76"/>
        <v>2116</v>
      </c>
      <c r="L73" s="25" t="s">
        <v>42</v>
      </c>
      <c r="M73" s="26" t="s">
        <v>43</v>
      </c>
      <c r="N73" s="63" t="s">
        <v>46</v>
      </c>
      <c r="O73" s="92"/>
      <c r="P73" s="27">
        <f t="shared" si="77"/>
        <v>44621</v>
      </c>
      <c r="Q73" s="39">
        <v>0.13731000000000002</v>
      </c>
      <c r="R73" s="40">
        <v>9.4329999999999997E-2</v>
      </c>
      <c r="S73" s="29">
        <f t="shared" si="78"/>
        <v>90.945680000000038</v>
      </c>
      <c r="T73" s="28"/>
      <c r="U73" s="40"/>
      <c r="V73" s="30">
        <f t="shared" si="79"/>
        <v>0</v>
      </c>
      <c r="W73" s="31"/>
      <c r="X73" s="40"/>
      <c r="Y73" s="29">
        <f t="shared" si="80"/>
        <v>0</v>
      </c>
      <c r="Z73" s="28"/>
      <c r="AA73" s="40"/>
      <c r="AB73" s="29">
        <f t="shared" si="81"/>
        <v>0</v>
      </c>
      <c r="AC73" s="32">
        <f t="shared" si="82"/>
        <v>90.945680000000038</v>
      </c>
      <c r="AD73" s="67">
        <f t="shared" si="83"/>
        <v>352.66666666666669</v>
      </c>
    </row>
    <row r="74" spans="1:30" s="23" customFormat="1" x14ac:dyDescent="0.25">
      <c r="A74" s="62">
        <v>44593</v>
      </c>
      <c r="B74" s="24">
        <v>6</v>
      </c>
      <c r="C74" s="24">
        <v>2337</v>
      </c>
      <c r="D74" s="24">
        <v>0</v>
      </c>
      <c r="E74" s="24">
        <v>0</v>
      </c>
      <c r="F74" s="24"/>
      <c r="G74" s="24"/>
      <c r="H74" s="24"/>
      <c r="I74" s="24"/>
      <c r="J74" s="24">
        <f t="shared" si="75"/>
        <v>6</v>
      </c>
      <c r="K74" s="24">
        <f t="shared" si="76"/>
        <v>2337</v>
      </c>
      <c r="L74" s="25" t="s">
        <v>42</v>
      </c>
      <c r="M74" s="26" t="s">
        <v>43</v>
      </c>
      <c r="N74" s="63" t="s">
        <v>46</v>
      </c>
      <c r="O74" s="92"/>
      <c r="P74" s="27">
        <f t="shared" si="77"/>
        <v>44593</v>
      </c>
      <c r="Q74" s="39">
        <v>0.13731000000000002</v>
      </c>
      <c r="R74" s="40">
        <v>9.4329999999999997E-2</v>
      </c>
      <c r="S74" s="29">
        <f t="shared" si="78"/>
        <v>100.44426000000004</v>
      </c>
      <c r="T74" s="28"/>
      <c r="U74" s="40"/>
      <c r="V74" s="30">
        <f t="shared" si="79"/>
        <v>0</v>
      </c>
      <c r="W74" s="31"/>
      <c r="X74" s="40"/>
      <c r="Y74" s="29">
        <f t="shared" si="80"/>
        <v>0</v>
      </c>
      <c r="Z74" s="28"/>
      <c r="AA74" s="40"/>
      <c r="AB74" s="29">
        <f t="shared" si="81"/>
        <v>0</v>
      </c>
      <c r="AC74" s="32">
        <f t="shared" si="82"/>
        <v>100.44426000000004</v>
      </c>
      <c r="AD74" s="67">
        <f t="shared" si="83"/>
        <v>389.5</v>
      </c>
    </row>
    <row r="75" spans="1:30" s="23" customFormat="1" x14ac:dyDescent="0.25">
      <c r="A75" s="62">
        <v>44562</v>
      </c>
      <c r="B75" s="24">
        <v>6</v>
      </c>
      <c r="C75" s="24">
        <v>2997</v>
      </c>
      <c r="D75" s="24">
        <v>0</v>
      </c>
      <c r="E75" s="24">
        <v>0</v>
      </c>
      <c r="F75" s="24"/>
      <c r="G75" s="24"/>
      <c r="H75" s="24"/>
      <c r="I75" s="24"/>
      <c r="J75" s="24">
        <f t="shared" si="75"/>
        <v>6</v>
      </c>
      <c r="K75" s="24">
        <f t="shared" si="76"/>
        <v>2997</v>
      </c>
      <c r="L75" s="25" t="s">
        <v>42</v>
      </c>
      <c r="M75" s="26" t="s">
        <v>43</v>
      </c>
      <c r="N75" s="63" t="s">
        <v>46</v>
      </c>
      <c r="O75" s="92"/>
      <c r="P75" s="27">
        <f t="shared" si="77"/>
        <v>44562</v>
      </c>
      <c r="Q75" s="39">
        <v>0.13731000000000002</v>
      </c>
      <c r="R75" s="40">
        <v>9.4329999999999997E-2</v>
      </c>
      <c r="S75" s="29">
        <f t="shared" si="78"/>
        <v>128.81106000000005</v>
      </c>
      <c r="T75" s="28"/>
      <c r="U75" s="40"/>
      <c r="V75" s="30">
        <f t="shared" si="79"/>
        <v>0</v>
      </c>
      <c r="W75" s="31"/>
      <c r="X75" s="40"/>
      <c r="Y75" s="29">
        <f t="shared" si="80"/>
        <v>0</v>
      </c>
      <c r="Z75" s="28"/>
      <c r="AA75" s="40"/>
      <c r="AB75" s="29">
        <f t="shared" si="81"/>
        <v>0</v>
      </c>
      <c r="AC75" s="32">
        <f t="shared" si="82"/>
        <v>128.81106000000005</v>
      </c>
      <c r="AD75" s="67">
        <f t="shared" si="83"/>
        <v>499.5</v>
      </c>
    </row>
    <row r="76" spans="1:30" s="23" customFormat="1" x14ac:dyDescent="0.25">
      <c r="A76" s="62">
        <v>44531</v>
      </c>
      <c r="B76" s="24">
        <v>5</v>
      </c>
      <c r="C76" s="24">
        <v>2722</v>
      </c>
      <c r="D76" s="24">
        <v>0</v>
      </c>
      <c r="E76" s="24">
        <v>0</v>
      </c>
      <c r="F76" s="24"/>
      <c r="G76" s="24"/>
      <c r="H76" s="24"/>
      <c r="I76" s="24"/>
      <c r="J76" s="24">
        <f t="shared" ref="J76" si="84">B76+D76+F76+H76</f>
        <v>5</v>
      </c>
      <c r="K76" s="24">
        <f t="shared" ref="K76" si="85">C76+E76+G76+I76</f>
        <v>2722</v>
      </c>
      <c r="L76" s="25" t="s">
        <v>42</v>
      </c>
      <c r="M76" s="26" t="s">
        <v>43</v>
      </c>
      <c r="N76" s="63" t="s">
        <v>46</v>
      </c>
      <c r="O76" s="92"/>
      <c r="P76" s="27">
        <f t="shared" ref="P76" si="86">A76</f>
        <v>44531</v>
      </c>
      <c r="Q76" s="39">
        <v>9.468E-2</v>
      </c>
      <c r="R76" s="40">
        <v>9.4329999999999997E-2</v>
      </c>
      <c r="S76" s="29">
        <f t="shared" ref="S76" si="87">(Q76-R76)*C76</f>
        <v>0.95270000000000843</v>
      </c>
      <c r="T76" s="28"/>
      <c r="U76" s="40"/>
      <c r="V76" s="30">
        <f t="shared" ref="V76" si="88">(T76-U76)*E76</f>
        <v>0</v>
      </c>
      <c r="W76" s="31"/>
      <c r="X76" s="40"/>
      <c r="Y76" s="29">
        <f t="shared" ref="Y76" si="89">(W76-X76)*G76</f>
        <v>0</v>
      </c>
      <c r="Z76" s="28"/>
      <c r="AA76" s="40"/>
      <c r="AB76" s="29">
        <f t="shared" ref="AB76" si="90">(Z76-AA76)*I76</f>
        <v>0</v>
      </c>
      <c r="AC76" s="32">
        <f t="shared" ref="AC76" si="91">AB76+Y76+S76+V76</f>
        <v>0.95270000000000843</v>
      </c>
      <c r="AD76" s="67">
        <f t="shared" ref="AD76" si="92">IFERROR(C76/B76,0)</f>
        <v>544.4</v>
      </c>
    </row>
    <row r="77" spans="1:30" s="23" customFormat="1" x14ac:dyDescent="0.25">
      <c r="A77" s="62">
        <v>44501</v>
      </c>
      <c r="B77" s="24">
        <v>5</v>
      </c>
      <c r="C77" s="24">
        <v>2019</v>
      </c>
      <c r="D77" s="24">
        <v>0</v>
      </c>
      <c r="E77" s="24">
        <v>0</v>
      </c>
      <c r="F77" s="24"/>
      <c r="G77" s="24"/>
      <c r="H77" s="24"/>
      <c r="I77" s="24"/>
      <c r="J77" s="24">
        <f t="shared" ref="J77:J84" si="93">B77+D77+F77+H77</f>
        <v>5</v>
      </c>
      <c r="K77" s="24">
        <f t="shared" ref="K77:K84" si="94">C77+E77+G77+I77</f>
        <v>2019</v>
      </c>
      <c r="L77" s="25" t="s">
        <v>42</v>
      </c>
      <c r="M77" s="26" t="s">
        <v>43</v>
      </c>
      <c r="N77" s="63" t="s">
        <v>46</v>
      </c>
      <c r="O77" s="92"/>
      <c r="P77" s="27">
        <f t="shared" ref="P77:P86" si="95">A77</f>
        <v>44501</v>
      </c>
      <c r="Q77" s="39">
        <v>9.468E-2</v>
      </c>
      <c r="R77" s="40">
        <v>9.4329999999999997E-2</v>
      </c>
      <c r="S77" s="29">
        <f t="shared" ref="S77:S86" si="96">(Q77-R77)*C77</f>
        <v>0.70665000000000622</v>
      </c>
      <c r="T77" s="28"/>
      <c r="U77" s="40"/>
      <c r="V77" s="30">
        <f t="shared" ref="V77:V86" si="97">(T77-U77)*E77</f>
        <v>0</v>
      </c>
      <c r="W77" s="31"/>
      <c r="X77" s="40"/>
      <c r="Y77" s="29">
        <f t="shared" ref="Y77:Y86" si="98">(W77-X77)*G77</f>
        <v>0</v>
      </c>
      <c r="Z77" s="28"/>
      <c r="AA77" s="40"/>
      <c r="AB77" s="29">
        <f t="shared" ref="AB77:AB86" si="99">(Z77-AA77)*I77</f>
        <v>0</v>
      </c>
      <c r="AC77" s="32">
        <f t="shared" ref="AC77:AC86" si="100">AB77+Y77+S77+V77</f>
        <v>0.70665000000000622</v>
      </c>
      <c r="AD77" s="67">
        <f t="shared" ref="AD77:AD86" si="101">IFERROR(C77/B77,0)</f>
        <v>403.8</v>
      </c>
    </row>
    <row r="78" spans="1:30" s="23" customFormat="1" x14ac:dyDescent="0.25">
      <c r="A78" s="62">
        <v>44470</v>
      </c>
      <c r="B78" s="24">
        <v>5</v>
      </c>
      <c r="C78" s="24">
        <v>1322</v>
      </c>
      <c r="D78" s="24">
        <v>0</v>
      </c>
      <c r="E78" s="24">
        <v>0</v>
      </c>
      <c r="F78" s="24"/>
      <c r="G78" s="24"/>
      <c r="H78" s="24"/>
      <c r="I78" s="24"/>
      <c r="J78" s="24">
        <f t="shared" si="93"/>
        <v>5</v>
      </c>
      <c r="K78" s="24">
        <f t="shared" si="94"/>
        <v>1322</v>
      </c>
      <c r="L78" s="25" t="s">
        <v>42</v>
      </c>
      <c r="M78" s="26" t="s">
        <v>43</v>
      </c>
      <c r="N78" s="63" t="s">
        <v>46</v>
      </c>
      <c r="O78" s="92"/>
      <c r="P78" s="27">
        <f t="shared" si="95"/>
        <v>44470</v>
      </c>
      <c r="Q78" s="39">
        <v>9.468E-2</v>
      </c>
      <c r="R78" s="40">
        <v>9.4329999999999997E-2</v>
      </c>
      <c r="S78" s="29">
        <f t="shared" si="96"/>
        <v>0.46270000000000411</v>
      </c>
      <c r="T78" s="28"/>
      <c r="U78" s="40"/>
      <c r="V78" s="30">
        <f t="shared" si="97"/>
        <v>0</v>
      </c>
      <c r="W78" s="31"/>
      <c r="X78" s="40"/>
      <c r="Y78" s="29">
        <f t="shared" si="98"/>
        <v>0</v>
      </c>
      <c r="Z78" s="28"/>
      <c r="AA78" s="40"/>
      <c r="AB78" s="29">
        <f t="shared" si="99"/>
        <v>0</v>
      </c>
      <c r="AC78" s="32">
        <f t="shared" si="100"/>
        <v>0.46270000000000411</v>
      </c>
      <c r="AD78" s="67">
        <f t="shared" si="101"/>
        <v>264.39999999999998</v>
      </c>
    </row>
    <row r="79" spans="1:30" s="23" customFormat="1" x14ac:dyDescent="0.25">
      <c r="A79" s="62">
        <v>44440</v>
      </c>
      <c r="B79" s="24">
        <v>5</v>
      </c>
      <c r="C79" s="24">
        <v>1306</v>
      </c>
      <c r="D79" s="24">
        <v>0</v>
      </c>
      <c r="E79" s="24">
        <v>0</v>
      </c>
      <c r="F79" s="24"/>
      <c r="G79" s="24"/>
      <c r="H79" s="24"/>
      <c r="I79" s="24"/>
      <c r="J79" s="24">
        <f t="shared" si="93"/>
        <v>5</v>
      </c>
      <c r="K79" s="24">
        <f t="shared" si="94"/>
        <v>1306</v>
      </c>
      <c r="L79" s="25" t="s">
        <v>42</v>
      </c>
      <c r="M79" s="26" t="s">
        <v>43</v>
      </c>
      <c r="N79" s="63" t="s">
        <v>46</v>
      </c>
      <c r="O79" s="92"/>
      <c r="P79" s="27">
        <f t="shared" si="95"/>
        <v>44440</v>
      </c>
      <c r="Q79" s="39">
        <v>9.468E-2</v>
      </c>
      <c r="R79" s="40">
        <v>9.4329999999999997E-2</v>
      </c>
      <c r="S79" s="29">
        <f t="shared" si="96"/>
        <v>0.45710000000000406</v>
      </c>
      <c r="T79" s="28"/>
      <c r="U79" s="40"/>
      <c r="V79" s="30">
        <f t="shared" si="97"/>
        <v>0</v>
      </c>
      <c r="W79" s="31"/>
      <c r="X79" s="40"/>
      <c r="Y79" s="29">
        <f t="shared" si="98"/>
        <v>0</v>
      </c>
      <c r="Z79" s="28"/>
      <c r="AA79" s="40"/>
      <c r="AB79" s="29">
        <f t="shared" si="99"/>
        <v>0</v>
      </c>
      <c r="AC79" s="32">
        <f t="shared" si="100"/>
        <v>0.45710000000000406</v>
      </c>
      <c r="AD79" s="67">
        <f t="shared" si="101"/>
        <v>261.2</v>
      </c>
    </row>
    <row r="80" spans="1:30" s="23" customFormat="1" x14ac:dyDescent="0.25">
      <c r="A80" s="62">
        <v>44409</v>
      </c>
      <c r="B80" s="24">
        <v>5</v>
      </c>
      <c r="C80" s="24">
        <v>1214</v>
      </c>
      <c r="D80" s="24">
        <v>0</v>
      </c>
      <c r="E80" s="24">
        <v>0</v>
      </c>
      <c r="F80" s="24"/>
      <c r="G80" s="24"/>
      <c r="H80" s="24"/>
      <c r="I80" s="24"/>
      <c r="J80" s="24">
        <f t="shared" si="93"/>
        <v>5</v>
      </c>
      <c r="K80" s="24">
        <f t="shared" si="94"/>
        <v>1214</v>
      </c>
      <c r="L80" s="25" t="s">
        <v>42</v>
      </c>
      <c r="M80" s="26" t="s">
        <v>43</v>
      </c>
      <c r="N80" s="63" t="s">
        <v>46</v>
      </c>
      <c r="O80" s="92"/>
      <c r="P80" s="27">
        <f t="shared" si="95"/>
        <v>44409</v>
      </c>
      <c r="Q80" s="39">
        <v>9.468E-2</v>
      </c>
      <c r="R80" s="40">
        <v>9.4329999999999997E-2</v>
      </c>
      <c r="S80" s="29">
        <f t="shared" si="96"/>
        <v>0.42490000000000372</v>
      </c>
      <c r="T80" s="28"/>
      <c r="U80" s="40"/>
      <c r="V80" s="30">
        <f t="shared" si="97"/>
        <v>0</v>
      </c>
      <c r="W80" s="31"/>
      <c r="X80" s="40"/>
      <c r="Y80" s="29">
        <f t="shared" si="98"/>
        <v>0</v>
      </c>
      <c r="Z80" s="28"/>
      <c r="AA80" s="40"/>
      <c r="AB80" s="29">
        <f t="shared" si="99"/>
        <v>0</v>
      </c>
      <c r="AC80" s="32">
        <f t="shared" si="100"/>
        <v>0.42490000000000372</v>
      </c>
      <c r="AD80" s="67">
        <f t="shared" si="101"/>
        <v>242.8</v>
      </c>
    </row>
    <row r="81" spans="1:30" s="23" customFormat="1" x14ac:dyDescent="0.25">
      <c r="A81" s="62">
        <v>44378</v>
      </c>
      <c r="B81" s="24">
        <v>4</v>
      </c>
      <c r="C81" s="24">
        <v>1000</v>
      </c>
      <c r="D81" s="24">
        <v>0</v>
      </c>
      <c r="E81" s="24">
        <v>0</v>
      </c>
      <c r="F81" s="24"/>
      <c r="G81" s="24"/>
      <c r="H81" s="24"/>
      <c r="I81" s="24"/>
      <c r="J81" s="24">
        <f t="shared" si="93"/>
        <v>4</v>
      </c>
      <c r="K81" s="24">
        <f t="shared" si="94"/>
        <v>1000</v>
      </c>
      <c r="L81" s="25" t="s">
        <v>42</v>
      </c>
      <c r="M81" s="26" t="s">
        <v>43</v>
      </c>
      <c r="N81" s="63" t="s">
        <v>46</v>
      </c>
      <c r="O81" s="92"/>
      <c r="P81" s="27">
        <f t="shared" si="95"/>
        <v>44378</v>
      </c>
      <c r="Q81" s="39">
        <v>9.468E-2</v>
      </c>
      <c r="R81" s="40">
        <v>9.4329999999999997E-2</v>
      </c>
      <c r="S81" s="29">
        <f t="shared" si="96"/>
        <v>0.35000000000000309</v>
      </c>
      <c r="T81" s="28"/>
      <c r="U81" s="40"/>
      <c r="V81" s="30">
        <f t="shared" si="97"/>
        <v>0</v>
      </c>
      <c r="W81" s="31"/>
      <c r="X81" s="40"/>
      <c r="Y81" s="29">
        <f t="shared" si="98"/>
        <v>0</v>
      </c>
      <c r="Z81" s="28"/>
      <c r="AA81" s="40"/>
      <c r="AB81" s="29">
        <f t="shared" si="99"/>
        <v>0</v>
      </c>
      <c r="AC81" s="32">
        <f t="shared" si="100"/>
        <v>0.35000000000000309</v>
      </c>
      <c r="AD81" s="67">
        <f t="shared" si="101"/>
        <v>250</v>
      </c>
    </row>
    <row r="82" spans="1:30" s="23" customFormat="1" x14ac:dyDescent="0.25">
      <c r="A82" s="62">
        <v>44348</v>
      </c>
      <c r="B82" s="24">
        <v>4</v>
      </c>
      <c r="C82" s="24">
        <v>1227</v>
      </c>
      <c r="D82" s="24">
        <v>0</v>
      </c>
      <c r="E82" s="24">
        <v>0</v>
      </c>
      <c r="F82" s="24"/>
      <c r="G82" s="24"/>
      <c r="H82" s="24"/>
      <c r="I82" s="24"/>
      <c r="J82" s="24">
        <f t="shared" si="93"/>
        <v>4</v>
      </c>
      <c r="K82" s="24">
        <f t="shared" si="94"/>
        <v>1227</v>
      </c>
      <c r="L82" s="25" t="s">
        <v>42</v>
      </c>
      <c r="M82" s="26" t="s">
        <v>43</v>
      </c>
      <c r="N82" s="63" t="s">
        <v>46</v>
      </c>
      <c r="O82" s="92"/>
      <c r="P82" s="27">
        <f t="shared" si="95"/>
        <v>44348</v>
      </c>
      <c r="Q82" s="39">
        <v>0.10708000000000001</v>
      </c>
      <c r="R82" s="40">
        <v>9.4329999999999997E-2</v>
      </c>
      <c r="S82" s="29">
        <f t="shared" si="96"/>
        <v>15.644250000000014</v>
      </c>
      <c r="T82" s="28"/>
      <c r="U82" s="40"/>
      <c r="V82" s="30">
        <f t="shared" si="97"/>
        <v>0</v>
      </c>
      <c r="W82" s="31"/>
      <c r="X82" s="40"/>
      <c r="Y82" s="29">
        <f t="shared" si="98"/>
        <v>0</v>
      </c>
      <c r="Z82" s="28"/>
      <c r="AA82" s="40"/>
      <c r="AB82" s="29">
        <f t="shared" si="99"/>
        <v>0</v>
      </c>
      <c r="AC82" s="32">
        <f t="shared" si="100"/>
        <v>15.644250000000014</v>
      </c>
      <c r="AD82" s="67">
        <f t="shared" si="101"/>
        <v>306.75</v>
      </c>
    </row>
    <row r="83" spans="1:30" s="23" customFormat="1" x14ac:dyDescent="0.25">
      <c r="A83" s="62">
        <v>44317</v>
      </c>
      <c r="B83" s="24">
        <v>4</v>
      </c>
      <c r="C83" s="24">
        <v>951</v>
      </c>
      <c r="D83" s="24">
        <v>0</v>
      </c>
      <c r="E83" s="24">
        <v>0</v>
      </c>
      <c r="F83" s="24"/>
      <c r="G83" s="24"/>
      <c r="H83" s="24"/>
      <c r="I83" s="24"/>
      <c r="J83" s="24">
        <f t="shared" si="93"/>
        <v>4</v>
      </c>
      <c r="K83" s="24">
        <f t="shared" si="94"/>
        <v>951</v>
      </c>
      <c r="L83" s="25" t="s">
        <v>42</v>
      </c>
      <c r="M83" s="26" t="s">
        <v>43</v>
      </c>
      <c r="N83" s="63" t="s">
        <v>46</v>
      </c>
      <c r="O83" s="92"/>
      <c r="P83" s="27">
        <f t="shared" si="95"/>
        <v>44317</v>
      </c>
      <c r="Q83" s="39">
        <v>0.10708000000000001</v>
      </c>
      <c r="R83" s="40">
        <v>9.4329999999999997E-2</v>
      </c>
      <c r="S83" s="29">
        <f t="shared" si="96"/>
        <v>12.12525000000001</v>
      </c>
      <c r="T83" s="28"/>
      <c r="U83" s="40"/>
      <c r="V83" s="30">
        <f t="shared" si="97"/>
        <v>0</v>
      </c>
      <c r="W83" s="31"/>
      <c r="X83" s="40"/>
      <c r="Y83" s="29">
        <f t="shared" si="98"/>
        <v>0</v>
      </c>
      <c r="Z83" s="28"/>
      <c r="AA83" s="40"/>
      <c r="AB83" s="29">
        <f t="shared" si="99"/>
        <v>0</v>
      </c>
      <c r="AC83" s="32">
        <f t="shared" si="100"/>
        <v>12.12525000000001</v>
      </c>
      <c r="AD83" s="67">
        <f t="shared" si="101"/>
        <v>237.75</v>
      </c>
    </row>
    <row r="84" spans="1:30" s="23" customFormat="1" x14ac:dyDescent="0.25">
      <c r="A84" s="62">
        <v>44287</v>
      </c>
      <c r="B84" s="24">
        <v>4</v>
      </c>
      <c r="C84" s="24">
        <v>1031</v>
      </c>
      <c r="D84" s="24">
        <v>0</v>
      </c>
      <c r="E84" s="24">
        <v>0</v>
      </c>
      <c r="F84" s="24"/>
      <c r="G84" s="24"/>
      <c r="H84" s="24"/>
      <c r="I84" s="24"/>
      <c r="J84" s="24">
        <f t="shared" si="93"/>
        <v>4</v>
      </c>
      <c r="K84" s="24">
        <f t="shared" si="94"/>
        <v>1031</v>
      </c>
      <c r="L84" s="25" t="s">
        <v>42</v>
      </c>
      <c r="M84" s="26" t="s">
        <v>43</v>
      </c>
      <c r="N84" s="63" t="s">
        <v>46</v>
      </c>
      <c r="O84" s="92"/>
      <c r="P84" s="27">
        <f t="shared" si="95"/>
        <v>44287</v>
      </c>
      <c r="Q84" s="39">
        <v>0.10708000000000001</v>
      </c>
      <c r="R84" s="40">
        <v>9.4329999999999997E-2</v>
      </c>
      <c r="S84" s="29">
        <f t="shared" si="96"/>
        <v>13.145250000000011</v>
      </c>
      <c r="T84" s="28"/>
      <c r="U84" s="40"/>
      <c r="V84" s="30">
        <f t="shared" si="97"/>
        <v>0</v>
      </c>
      <c r="W84" s="31"/>
      <c r="X84" s="40"/>
      <c r="Y84" s="29">
        <f t="shared" si="98"/>
        <v>0</v>
      </c>
      <c r="Z84" s="28"/>
      <c r="AA84" s="40"/>
      <c r="AB84" s="29">
        <f t="shared" si="99"/>
        <v>0</v>
      </c>
      <c r="AC84" s="32">
        <f t="shared" si="100"/>
        <v>13.145250000000011</v>
      </c>
      <c r="AD84" s="67">
        <f t="shared" si="101"/>
        <v>257.75</v>
      </c>
    </row>
    <row r="85" spans="1:30" s="23" customFormat="1" x14ac:dyDescent="0.25">
      <c r="A85" s="62">
        <v>44256</v>
      </c>
      <c r="B85" s="24">
        <v>4</v>
      </c>
      <c r="C85" s="24">
        <v>1325</v>
      </c>
      <c r="D85" s="24">
        <v>0</v>
      </c>
      <c r="E85" s="24">
        <v>0</v>
      </c>
      <c r="F85" s="24"/>
      <c r="G85" s="24"/>
      <c r="H85" s="24"/>
      <c r="I85" s="24"/>
      <c r="J85" s="24">
        <f t="shared" ref="J85:J86" si="102">B85+D85+F85+H85</f>
        <v>4</v>
      </c>
      <c r="K85" s="24">
        <f t="shared" ref="K85:K86" si="103">C85+E85+G85+I85</f>
        <v>1325</v>
      </c>
      <c r="L85" s="25" t="s">
        <v>42</v>
      </c>
      <c r="M85" s="26" t="s">
        <v>43</v>
      </c>
      <c r="N85" s="63" t="s">
        <v>46</v>
      </c>
      <c r="O85" s="92"/>
      <c r="P85" s="27">
        <f t="shared" si="95"/>
        <v>44256</v>
      </c>
      <c r="Q85" s="39">
        <v>0.10708000000000001</v>
      </c>
      <c r="R85" s="40">
        <v>9.4329999999999997E-2</v>
      </c>
      <c r="S85" s="29">
        <f t="shared" si="96"/>
        <v>16.893750000000015</v>
      </c>
      <c r="T85" s="28"/>
      <c r="U85" s="40"/>
      <c r="V85" s="30">
        <f t="shared" si="97"/>
        <v>0</v>
      </c>
      <c r="W85" s="31"/>
      <c r="X85" s="40"/>
      <c r="Y85" s="29">
        <f t="shared" si="98"/>
        <v>0</v>
      </c>
      <c r="Z85" s="28"/>
      <c r="AA85" s="40"/>
      <c r="AB85" s="29">
        <f t="shared" si="99"/>
        <v>0</v>
      </c>
      <c r="AC85" s="32">
        <f t="shared" si="100"/>
        <v>16.893750000000015</v>
      </c>
      <c r="AD85" s="67">
        <f t="shared" si="101"/>
        <v>331.25</v>
      </c>
    </row>
    <row r="86" spans="1:30" s="23" customFormat="1" x14ac:dyDescent="0.25">
      <c r="A86" s="62">
        <v>44228</v>
      </c>
      <c r="B86" s="24">
        <v>4</v>
      </c>
      <c r="C86" s="24">
        <v>1339</v>
      </c>
      <c r="D86" s="24">
        <v>0</v>
      </c>
      <c r="E86" s="24">
        <v>0</v>
      </c>
      <c r="F86" s="24"/>
      <c r="G86" s="24"/>
      <c r="H86" s="24"/>
      <c r="I86" s="24"/>
      <c r="J86" s="24">
        <f t="shared" si="102"/>
        <v>4</v>
      </c>
      <c r="K86" s="24">
        <f t="shared" si="103"/>
        <v>1339</v>
      </c>
      <c r="L86" s="25" t="s">
        <v>42</v>
      </c>
      <c r="M86" s="26" t="s">
        <v>43</v>
      </c>
      <c r="N86" s="63" t="s">
        <v>46</v>
      </c>
      <c r="O86" s="92"/>
      <c r="P86" s="27">
        <f t="shared" si="95"/>
        <v>44228</v>
      </c>
      <c r="Q86" s="39">
        <v>0.10708000000000001</v>
      </c>
      <c r="R86" s="40">
        <v>9.4329999999999997E-2</v>
      </c>
      <c r="S86" s="29">
        <f t="shared" si="96"/>
        <v>17.072250000000015</v>
      </c>
      <c r="T86" s="28"/>
      <c r="U86" s="40"/>
      <c r="V86" s="30">
        <f t="shared" si="97"/>
        <v>0</v>
      </c>
      <c r="W86" s="31"/>
      <c r="X86" s="40"/>
      <c r="Y86" s="29">
        <f t="shared" si="98"/>
        <v>0</v>
      </c>
      <c r="Z86" s="28"/>
      <c r="AA86" s="40"/>
      <c r="AB86" s="29">
        <f t="shared" si="99"/>
        <v>0</v>
      </c>
      <c r="AC86" s="32">
        <f t="shared" si="100"/>
        <v>17.072250000000015</v>
      </c>
      <c r="AD86" s="67">
        <f t="shared" si="101"/>
        <v>334.75</v>
      </c>
    </row>
    <row r="87" spans="1:30" s="23" customFormat="1" x14ac:dyDescent="0.25">
      <c r="A87" s="62">
        <v>44197</v>
      </c>
      <c r="B87" s="24">
        <v>3</v>
      </c>
      <c r="C87" s="24">
        <v>1563</v>
      </c>
      <c r="D87" s="24">
        <v>0</v>
      </c>
      <c r="E87" s="24">
        <v>0</v>
      </c>
      <c r="F87" s="24"/>
      <c r="G87" s="24"/>
      <c r="H87" s="24"/>
      <c r="I87" s="24"/>
      <c r="J87" s="24">
        <f t="shared" ref="J87" si="104">B87+D87+F87+H87</f>
        <v>3</v>
      </c>
      <c r="K87" s="24">
        <f t="shared" ref="K87" si="105">C87+E87+G87+I87</f>
        <v>1563</v>
      </c>
      <c r="L87" s="25" t="s">
        <v>42</v>
      </c>
      <c r="M87" s="26" t="s">
        <v>43</v>
      </c>
      <c r="N87" s="63" t="s">
        <v>46</v>
      </c>
      <c r="O87" s="92"/>
      <c r="P87" s="27">
        <f t="shared" ref="P87:P92" si="106">A87</f>
        <v>44197</v>
      </c>
      <c r="Q87" s="39">
        <v>0.10708000000000001</v>
      </c>
      <c r="R87" s="40">
        <v>9.4329999999999997E-2</v>
      </c>
      <c r="S87" s="29">
        <f t="shared" ref="S87:S92" si="107">(Q87-R87)*C87</f>
        <v>19.928250000000016</v>
      </c>
      <c r="T87" s="28"/>
      <c r="U87" s="40"/>
      <c r="V87" s="30">
        <f t="shared" ref="V87:V92" si="108">(T87-U87)*E87</f>
        <v>0</v>
      </c>
      <c r="W87" s="31"/>
      <c r="X87" s="40"/>
      <c r="Y87" s="29">
        <f t="shared" ref="Y87:Y92" si="109">(W87-X87)*G87</f>
        <v>0</v>
      </c>
      <c r="Z87" s="28"/>
      <c r="AA87" s="40"/>
      <c r="AB87" s="29">
        <f t="shared" ref="AB87:AB92" si="110">(Z87-AA87)*I87</f>
        <v>0</v>
      </c>
      <c r="AC87" s="32">
        <f t="shared" ref="AC87:AC92" si="111">AB87+Y87+S87+V87</f>
        <v>19.928250000000016</v>
      </c>
      <c r="AD87" s="67">
        <f t="shared" ref="AD87:AD92" si="112">IFERROR(C87/B87,0)</f>
        <v>521</v>
      </c>
    </row>
    <row r="88" spans="1:30" s="23" customFormat="1" x14ac:dyDescent="0.25">
      <c r="A88" s="62">
        <v>44166</v>
      </c>
      <c r="B88" s="24">
        <v>2</v>
      </c>
      <c r="C88" s="24">
        <v>914</v>
      </c>
      <c r="D88" s="24">
        <v>0</v>
      </c>
      <c r="E88" s="24">
        <v>0</v>
      </c>
      <c r="F88" s="24"/>
      <c r="G88" s="24"/>
      <c r="H88" s="24"/>
      <c r="I88" s="24"/>
      <c r="J88" s="24">
        <f t="shared" ref="J88:K92" si="113">B88+D88+F88+H88</f>
        <v>2</v>
      </c>
      <c r="K88" s="24">
        <f t="shared" si="113"/>
        <v>914</v>
      </c>
      <c r="L88" s="25" t="s">
        <v>42</v>
      </c>
      <c r="M88" s="26" t="s">
        <v>44</v>
      </c>
      <c r="N88" s="63" t="s">
        <v>46</v>
      </c>
      <c r="O88" s="92"/>
      <c r="P88" s="27">
        <f t="shared" si="106"/>
        <v>44166</v>
      </c>
      <c r="Q88" s="39">
        <v>9.0200000000000002E-2</v>
      </c>
      <c r="R88" s="40">
        <v>8.7980000000000003E-2</v>
      </c>
      <c r="S88" s="29">
        <f t="shared" si="107"/>
        <v>2.0290799999999996</v>
      </c>
      <c r="T88" s="28"/>
      <c r="U88" s="40"/>
      <c r="V88" s="30">
        <f t="shared" si="108"/>
        <v>0</v>
      </c>
      <c r="W88" s="31"/>
      <c r="X88" s="40"/>
      <c r="Y88" s="29">
        <f t="shared" si="109"/>
        <v>0</v>
      </c>
      <c r="Z88" s="28"/>
      <c r="AA88" s="40"/>
      <c r="AB88" s="29">
        <f t="shared" si="110"/>
        <v>0</v>
      </c>
      <c r="AC88" s="32">
        <f t="shared" si="111"/>
        <v>2.0290799999999996</v>
      </c>
      <c r="AD88" s="67">
        <f t="shared" si="112"/>
        <v>457</v>
      </c>
    </row>
    <row r="89" spans="1:30" s="23" customFormat="1" x14ac:dyDescent="0.25">
      <c r="A89" s="62">
        <v>44136</v>
      </c>
      <c r="B89" s="24">
        <v>2</v>
      </c>
      <c r="C89" s="24">
        <v>979</v>
      </c>
      <c r="D89" s="24">
        <v>0</v>
      </c>
      <c r="E89" s="24">
        <v>0</v>
      </c>
      <c r="F89" s="24"/>
      <c r="G89" s="24"/>
      <c r="H89" s="24"/>
      <c r="I89" s="24"/>
      <c r="J89" s="24">
        <f t="shared" si="113"/>
        <v>2</v>
      </c>
      <c r="K89" s="24">
        <f t="shared" si="113"/>
        <v>979</v>
      </c>
      <c r="L89" s="25" t="s">
        <v>42</v>
      </c>
      <c r="M89" s="26" t="s">
        <v>44</v>
      </c>
      <c r="N89" s="63" t="s">
        <v>46</v>
      </c>
      <c r="O89" s="92"/>
      <c r="P89" s="27">
        <f t="shared" si="106"/>
        <v>44136</v>
      </c>
      <c r="Q89" s="39">
        <v>9.0200000000000002E-2</v>
      </c>
      <c r="R89" s="40">
        <v>8.7980000000000003E-2</v>
      </c>
      <c r="S89" s="29">
        <f t="shared" si="107"/>
        <v>2.1733799999999999</v>
      </c>
      <c r="T89" s="28"/>
      <c r="U89" s="40"/>
      <c r="V89" s="30">
        <f t="shared" si="108"/>
        <v>0</v>
      </c>
      <c r="W89" s="31"/>
      <c r="X89" s="40"/>
      <c r="Y89" s="29">
        <f t="shared" si="109"/>
        <v>0</v>
      </c>
      <c r="Z89" s="28"/>
      <c r="AA89" s="40"/>
      <c r="AB89" s="29">
        <f t="shared" si="110"/>
        <v>0</v>
      </c>
      <c r="AC89" s="32">
        <f t="shared" si="111"/>
        <v>2.1733799999999999</v>
      </c>
      <c r="AD89" s="67">
        <f t="shared" si="112"/>
        <v>489.5</v>
      </c>
    </row>
    <row r="90" spans="1:30" s="23" customFormat="1" x14ac:dyDescent="0.25">
      <c r="A90" s="62">
        <v>44105</v>
      </c>
      <c r="B90" s="24">
        <v>2</v>
      </c>
      <c r="C90" s="24">
        <v>658</v>
      </c>
      <c r="D90" s="24">
        <v>0</v>
      </c>
      <c r="E90" s="24">
        <v>0</v>
      </c>
      <c r="F90" s="24"/>
      <c r="G90" s="24"/>
      <c r="H90" s="24"/>
      <c r="I90" s="24"/>
      <c r="J90" s="24">
        <f t="shared" si="113"/>
        <v>2</v>
      </c>
      <c r="K90" s="24">
        <f t="shared" si="113"/>
        <v>658</v>
      </c>
      <c r="L90" s="25" t="s">
        <v>42</v>
      </c>
      <c r="M90" s="26" t="s">
        <v>44</v>
      </c>
      <c r="N90" s="63" t="s">
        <v>46</v>
      </c>
      <c r="O90" s="92"/>
      <c r="P90" s="27">
        <f t="shared" si="106"/>
        <v>44105</v>
      </c>
      <c r="Q90" s="39">
        <v>9.0200000000000002E-2</v>
      </c>
      <c r="R90" s="40">
        <v>8.7980000000000003E-2</v>
      </c>
      <c r="S90" s="29">
        <f t="shared" si="107"/>
        <v>1.4607599999999998</v>
      </c>
      <c r="T90" s="28"/>
      <c r="U90" s="40"/>
      <c r="V90" s="30">
        <f t="shared" si="108"/>
        <v>0</v>
      </c>
      <c r="W90" s="31"/>
      <c r="X90" s="40"/>
      <c r="Y90" s="29">
        <f t="shared" si="109"/>
        <v>0</v>
      </c>
      <c r="Z90" s="28"/>
      <c r="AA90" s="40"/>
      <c r="AB90" s="29">
        <f t="shared" si="110"/>
        <v>0</v>
      </c>
      <c r="AC90" s="32">
        <f t="shared" si="111"/>
        <v>1.4607599999999998</v>
      </c>
      <c r="AD90" s="67">
        <f t="shared" si="112"/>
        <v>329</v>
      </c>
    </row>
    <row r="91" spans="1:30" s="23" customFormat="1" x14ac:dyDescent="0.25">
      <c r="A91" s="62">
        <v>44075</v>
      </c>
      <c r="B91" s="24">
        <v>2</v>
      </c>
      <c r="C91" s="24">
        <v>736</v>
      </c>
      <c r="D91" s="24">
        <v>0</v>
      </c>
      <c r="E91" s="24">
        <v>0</v>
      </c>
      <c r="F91" s="24"/>
      <c r="G91" s="24"/>
      <c r="H91" s="24"/>
      <c r="I91" s="24"/>
      <c r="J91" s="24">
        <f t="shared" si="113"/>
        <v>2</v>
      </c>
      <c r="K91" s="24">
        <f t="shared" si="113"/>
        <v>736</v>
      </c>
      <c r="L91" s="25" t="s">
        <v>42</v>
      </c>
      <c r="M91" s="26" t="s">
        <v>44</v>
      </c>
      <c r="N91" s="63" t="s">
        <v>46</v>
      </c>
      <c r="O91" s="92"/>
      <c r="P91" s="27">
        <f t="shared" si="106"/>
        <v>44075</v>
      </c>
      <c r="Q91" s="39">
        <v>9.0200000000000002E-2</v>
      </c>
      <c r="R91" s="40">
        <v>8.7980000000000003E-2</v>
      </c>
      <c r="S91" s="29">
        <f t="shared" si="107"/>
        <v>1.6339199999999998</v>
      </c>
      <c r="T91" s="28"/>
      <c r="U91" s="40"/>
      <c r="V91" s="30">
        <f t="shared" si="108"/>
        <v>0</v>
      </c>
      <c r="W91" s="31"/>
      <c r="X91" s="40"/>
      <c r="Y91" s="29">
        <f t="shared" si="109"/>
        <v>0</v>
      </c>
      <c r="Z91" s="28"/>
      <c r="AA91" s="40"/>
      <c r="AB91" s="29">
        <f t="shared" si="110"/>
        <v>0</v>
      </c>
      <c r="AC91" s="32">
        <f t="shared" si="111"/>
        <v>1.6339199999999998</v>
      </c>
      <c r="AD91" s="67">
        <f t="shared" si="112"/>
        <v>368</v>
      </c>
    </row>
    <row r="92" spans="1:30" s="23" customFormat="1" x14ac:dyDescent="0.25">
      <c r="A92" s="64">
        <v>44044</v>
      </c>
      <c r="B92" s="61">
        <v>0</v>
      </c>
      <c r="C92" s="61">
        <v>0</v>
      </c>
      <c r="D92" s="61">
        <v>0</v>
      </c>
      <c r="E92" s="61">
        <v>0</v>
      </c>
      <c r="F92" s="61"/>
      <c r="G92" s="61"/>
      <c r="H92" s="61"/>
      <c r="I92" s="61"/>
      <c r="J92" s="61">
        <f t="shared" si="113"/>
        <v>0</v>
      </c>
      <c r="K92" s="61">
        <f t="shared" si="113"/>
        <v>0</v>
      </c>
      <c r="L92" s="55" t="s">
        <v>42</v>
      </c>
      <c r="M92" s="65" t="s">
        <v>44</v>
      </c>
      <c r="N92" s="66" t="s">
        <v>46</v>
      </c>
      <c r="O92" s="92"/>
      <c r="P92" s="53">
        <f t="shared" si="106"/>
        <v>44044</v>
      </c>
      <c r="Q92" s="54">
        <v>9.0200000000000002E-2</v>
      </c>
      <c r="R92" s="69">
        <v>8.7980000000000003E-2</v>
      </c>
      <c r="S92" s="56">
        <f t="shared" si="107"/>
        <v>0</v>
      </c>
      <c r="T92" s="57"/>
      <c r="U92" s="69"/>
      <c r="V92" s="58">
        <f t="shared" si="108"/>
        <v>0</v>
      </c>
      <c r="W92" s="59"/>
      <c r="X92" s="69"/>
      <c r="Y92" s="56">
        <f t="shared" si="109"/>
        <v>0</v>
      </c>
      <c r="Z92" s="57"/>
      <c r="AA92" s="69"/>
      <c r="AB92" s="56">
        <f t="shared" si="110"/>
        <v>0</v>
      </c>
      <c r="AC92" s="60">
        <f t="shared" si="111"/>
        <v>0</v>
      </c>
      <c r="AD92" s="68">
        <f t="shared" si="112"/>
        <v>0</v>
      </c>
    </row>
    <row r="94" spans="1:30" ht="14.25" customHeight="1" x14ac:dyDescent="0.25"/>
    <row r="95" spans="1:30" s="23" customFormat="1" x14ac:dyDescent="0.25">
      <c r="A95" s="103" t="s">
        <v>47</v>
      </c>
      <c r="B95" s="114">
        <f>IFERROR(AVERAGE(B7:B47),0)</f>
        <v>561.10526315789468</v>
      </c>
      <c r="C95" s="100">
        <f t="shared" ref="C95:I95" si="114">IFERROR(AVERAGE(C7:C47),0)</f>
        <v>311118.05263157893</v>
      </c>
      <c r="D95" s="100">
        <f t="shared" si="114"/>
        <v>60.578947368421055</v>
      </c>
      <c r="E95" s="100">
        <f t="shared" si="114"/>
        <v>51164.434210526313</v>
      </c>
      <c r="F95" s="100">
        <f t="shared" si="114"/>
        <v>0.39473684210526316</v>
      </c>
      <c r="G95" s="100">
        <f t="shared" si="114"/>
        <v>1190.7368421052631</v>
      </c>
      <c r="H95" s="100">
        <f t="shared" si="114"/>
        <v>6.4210526315789478</v>
      </c>
      <c r="I95" s="100">
        <f t="shared" si="114"/>
        <v>783.16315789473708</v>
      </c>
      <c r="J95" s="100">
        <f>B95+D95+F95+H95</f>
        <v>628.5</v>
      </c>
      <c r="K95" s="100">
        <f>C95+E95+G95+I95</f>
        <v>364256.38684210525</v>
      </c>
      <c r="L95" s="101"/>
      <c r="M95" s="101"/>
      <c r="N95" s="102"/>
      <c r="O95" s="92"/>
      <c r="P95" s="103" t="s">
        <v>47</v>
      </c>
      <c r="Q95" s="104"/>
      <c r="R95" s="101"/>
      <c r="S95" s="105">
        <f>SUM(S7:S47)</f>
        <v>495137.35458100005</v>
      </c>
      <c r="T95" s="106"/>
      <c r="U95" s="101"/>
      <c r="V95" s="107">
        <f>SUM(V7:V47)</f>
        <v>74743.346755000006</v>
      </c>
      <c r="W95" s="108"/>
      <c r="X95" s="101"/>
      <c r="Y95" s="105">
        <f>SUM(Y7:Y47)</f>
        <v>-185.88019000000014</v>
      </c>
      <c r="Z95" s="106"/>
      <c r="AA95" s="101"/>
      <c r="AB95" s="105">
        <f>SUM(AB7:AB47)</f>
        <v>305.01127300000013</v>
      </c>
      <c r="AC95" s="109">
        <f>SUM(AC7:AC47)</f>
        <v>569999.83241899998</v>
      </c>
      <c r="AD95" s="110">
        <f>IFERROR(C95/B95,0)</f>
        <v>554.47359534752843</v>
      </c>
    </row>
    <row r="96" spans="1:30" s="98" customFormat="1" x14ac:dyDescent="0.25">
      <c r="A96" s="53" t="s">
        <v>11</v>
      </c>
      <c r="B96" s="115">
        <f>IFERROR(AVERAGE(B52:B92),0)</f>
        <v>7.6842105263157894</v>
      </c>
      <c r="C96" s="24">
        <f t="shared" ref="C96:I96" si="115">IFERROR(AVERAGE(C52:C92),0)</f>
        <v>3938.3157894736842</v>
      </c>
      <c r="D96" s="24">
        <f t="shared" si="115"/>
        <v>0.21052631578947367</v>
      </c>
      <c r="E96" s="24">
        <f t="shared" si="115"/>
        <v>38.131578947368418</v>
      </c>
      <c r="F96" s="24">
        <f t="shared" si="115"/>
        <v>0</v>
      </c>
      <c r="G96" s="24">
        <f t="shared" si="115"/>
        <v>0</v>
      </c>
      <c r="H96" s="24">
        <f t="shared" si="115"/>
        <v>0</v>
      </c>
      <c r="I96" s="24">
        <f t="shared" si="115"/>
        <v>0</v>
      </c>
      <c r="J96" s="24">
        <f>B96+D96+F96+H96</f>
        <v>7.8947368421052628</v>
      </c>
      <c r="K96" s="24">
        <f>C96+E96+G96+I96</f>
        <v>3976.4473684210525</v>
      </c>
      <c r="L96" s="25"/>
      <c r="M96" s="26"/>
      <c r="N96" s="63"/>
      <c r="O96" s="92"/>
      <c r="P96" s="53" t="s">
        <v>11</v>
      </c>
      <c r="Q96" s="39"/>
      <c r="R96" s="25"/>
      <c r="S96" s="29">
        <f>SUM(S52:S92)</f>
        <v>11573.154949999998</v>
      </c>
      <c r="T96" s="28"/>
      <c r="U96" s="25"/>
      <c r="V96" s="30">
        <f>SUM(V52:V92)</f>
        <v>157.41899999999998</v>
      </c>
      <c r="W96" s="31"/>
      <c r="X96" s="25"/>
      <c r="Y96" s="29">
        <f>SUM(Y52:Y92)</f>
        <v>0</v>
      </c>
      <c r="Z96" s="28"/>
      <c r="AA96" s="25"/>
      <c r="AB96" s="29">
        <f>SUM(AB52:AB92)</f>
        <v>0</v>
      </c>
      <c r="AC96" s="32">
        <f>SUM(AC52:AC92)</f>
        <v>11730.57395</v>
      </c>
      <c r="AD96" s="33">
        <f>IFERROR(C96/B96,0)</f>
        <v>512.52054794520552</v>
      </c>
    </row>
    <row r="97" spans="1:30" s="23" customFormat="1" x14ac:dyDescent="0.25">
      <c r="A97" s="41" t="s">
        <v>48</v>
      </c>
      <c r="B97" s="42">
        <f t="shared" ref="B97:K97" si="116">IFERROR(SUM(B95:B96),0)</f>
        <v>568.78947368421052</v>
      </c>
      <c r="C97" s="42">
        <f t="shared" si="116"/>
        <v>315056.36842105264</v>
      </c>
      <c r="D97" s="42">
        <f t="shared" si="116"/>
        <v>60.789473684210527</v>
      </c>
      <c r="E97" s="42">
        <f t="shared" si="116"/>
        <v>51202.56578947368</v>
      </c>
      <c r="F97" s="42">
        <f t="shared" si="116"/>
        <v>0.39473684210526316</v>
      </c>
      <c r="G97" s="42">
        <f t="shared" si="116"/>
        <v>1190.7368421052631</v>
      </c>
      <c r="H97" s="42">
        <f t="shared" si="116"/>
        <v>6.4210526315789478</v>
      </c>
      <c r="I97" s="42">
        <f t="shared" si="116"/>
        <v>783.16315789473708</v>
      </c>
      <c r="J97" s="42">
        <f t="shared" si="116"/>
        <v>636.39473684210532</v>
      </c>
      <c r="K97" s="42">
        <f t="shared" si="116"/>
        <v>368232.83421052631</v>
      </c>
      <c r="L97" s="43"/>
      <c r="M97" s="43"/>
      <c r="N97" s="44"/>
      <c r="O97" s="92"/>
      <c r="P97" s="45" t="s">
        <v>49</v>
      </c>
      <c r="Q97" s="46"/>
      <c r="R97" s="43"/>
      <c r="S97" s="47">
        <f>SUM(S95:S96)</f>
        <v>506710.50953100005</v>
      </c>
      <c r="T97" s="48"/>
      <c r="U97" s="43"/>
      <c r="V97" s="49">
        <f>SUM(V95:V96)</f>
        <v>74900.765755</v>
      </c>
      <c r="W97" s="50"/>
      <c r="X97" s="43"/>
      <c r="Y97" s="47">
        <f>SUM(Y95:Y96)</f>
        <v>-185.88019000000014</v>
      </c>
      <c r="Z97" s="48"/>
      <c r="AA97" s="43"/>
      <c r="AB97" s="47">
        <f>SUM(AB95:AB96)</f>
        <v>305.01127300000013</v>
      </c>
      <c r="AC97" s="51">
        <f>SUM(AC95:AC96)</f>
        <v>581730.40636899997</v>
      </c>
      <c r="AD97" s="52">
        <f>IFERROR(C97/B97,0)</f>
        <v>553.90681965392798</v>
      </c>
    </row>
    <row r="103" spans="1:30" ht="15" hidden="1" customHeight="1" x14ac:dyDescent="0.25"/>
    <row r="104" spans="1:30" ht="15" hidden="1" customHeight="1" x14ac:dyDescent="0.25"/>
    <row r="105" spans="1:30" ht="15" hidden="1" customHeight="1" x14ac:dyDescent="0.25"/>
  </sheetData>
  <mergeCells count="18">
    <mergeCell ref="T50:V50"/>
    <mergeCell ref="W50:Y50"/>
    <mergeCell ref="Z50:AB50"/>
    <mergeCell ref="AD50:AD51"/>
    <mergeCell ref="Q50:S50"/>
    <mergeCell ref="AD5:AD6"/>
    <mergeCell ref="A4:N4"/>
    <mergeCell ref="P4:AD4"/>
    <mergeCell ref="Q5:S5"/>
    <mergeCell ref="P49:AD49"/>
    <mergeCell ref="P1:AC1"/>
    <mergeCell ref="P2:AC2"/>
    <mergeCell ref="A49:N49"/>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topLeftCell="A12" workbookViewId="0">
      <selection activeCell="B25" sqref="B25"/>
    </sheetView>
  </sheetViews>
  <sheetFormatPr defaultColWidth="9.140625" defaultRowHeight="15.75" x14ac:dyDescent="0.25"/>
  <cols>
    <col min="1" max="1" width="39.5703125" style="2" customWidth="1"/>
    <col min="2" max="2" width="24" style="2" customWidth="1"/>
    <col min="3" max="6" width="16" style="2" customWidth="1"/>
    <col min="7" max="7" width="14.85546875" style="2" bestFit="1" customWidth="1"/>
    <col min="8" max="10" width="12.7109375" style="2" bestFit="1" customWidth="1"/>
    <col min="11" max="18" width="9.140625" style="2"/>
    <col min="19" max="23" width="9.28515625" style="2" bestFit="1" customWidth="1"/>
    <col min="24" max="24" width="12.7109375" style="2" bestFit="1" customWidth="1"/>
    <col min="25" max="25" width="9.42578125" style="2" bestFit="1" customWidth="1"/>
    <col min="26" max="26" width="12.85546875" style="2" bestFit="1" customWidth="1"/>
    <col min="27" max="29" width="9.28515625" style="2" bestFit="1" customWidth="1"/>
    <col min="30" max="31" width="10.42578125" style="2" bestFit="1" customWidth="1"/>
    <col min="32" max="32" width="14.5703125" style="2" bestFit="1" customWidth="1"/>
    <col min="33" max="33" width="10.42578125" style="2" bestFit="1" customWidth="1"/>
    <col min="34" max="34" width="14.5703125" style="2" bestFit="1" customWidth="1"/>
    <col min="35" max="16384" width="9.140625" style="2"/>
  </cols>
  <sheetData>
    <row r="1" spans="1:13" x14ac:dyDescent="0.25">
      <c r="A1" s="1" t="s">
        <v>50</v>
      </c>
    </row>
    <row r="2" spans="1:13" x14ac:dyDescent="0.25">
      <c r="A2" s="5" t="s">
        <v>51</v>
      </c>
      <c r="B2" s="6" t="s">
        <v>52</v>
      </c>
      <c r="C2" s="6" t="s">
        <v>53</v>
      </c>
    </row>
    <row r="3" spans="1:13" x14ac:dyDescent="0.25">
      <c r="A3" s="15" t="str">
        <f>A12</f>
        <v>Q3'22</v>
      </c>
      <c r="B3" s="7">
        <f>B12+C12+E12+F12</f>
        <v>59413.169612000005</v>
      </c>
      <c r="C3" s="111"/>
    </row>
    <row r="4" spans="1:13" x14ac:dyDescent="0.25">
      <c r="A4" s="15" t="str">
        <f t="shared" ref="A4:A7" si="0">A13</f>
        <v>Q4'22</v>
      </c>
      <c r="B4" s="7">
        <f>B13+C13+E13+F13</f>
        <v>69278.732866000006</v>
      </c>
      <c r="C4" s="111"/>
      <c r="F4" s="20"/>
      <c r="G4" s="20"/>
      <c r="H4" s="20"/>
      <c r="I4" s="20"/>
      <c r="J4" s="20"/>
    </row>
    <row r="5" spans="1:13" x14ac:dyDescent="0.25">
      <c r="A5" s="15" t="str">
        <f t="shared" si="0"/>
        <v>Q1'23</v>
      </c>
      <c r="B5" s="7">
        <f>B14+C14+E14+F14</f>
        <v>138107.12280800001</v>
      </c>
      <c r="C5" s="111"/>
      <c r="F5" s="20"/>
      <c r="G5" s="20"/>
      <c r="H5" s="20"/>
      <c r="I5" s="20"/>
      <c r="J5" s="20"/>
    </row>
    <row r="6" spans="1:13" x14ac:dyDescent="0.25">
      <c r="A6" s="15" t="str">
        <f t="shared" si="0"/>
        <v>Q2'23</v>
      </c>
      <c r="B6" s="7">
        <f>B15+C15+E15+F15</f>
        <v>121533.89576799999</v>
      </c>
      <c r="C6" s="111"/>
      <c r="F6" s="20"/>
      <c r="G6" s="20"/>
      <c r="H6" s="20"/>
      <c r="I6" s="20"/>
      <c r="J6" s="20"/>
    </row>
    <row r="7" spans="1:13" x14ac:dyDescent="0.25">
      <c r="A7" s="15" t="str">
        <f t="shared" si="0"/>
        <v>Q3'23</v>
      </c>
      <c r="B7" s="7">
        <f>B16+C16+E16+F16</f>
        <v>54374.504218000002</v>
      </c>
      <c r="C7" s="111"/>
      <c r="F7" s="20"/>
      <c r="G7" s="20"/>
      <c r="H7" s="20"/>
      <c r="I7" s="20"/>
      <c r="J7" s="20"/>
    </row>
    <row r="8" spans="1:13" x14ac:dyDescent="0.25">
      <c r="A8" s="15"/>
      <c r="B8" s="7"/>
      <c r="E8" s="16"/>
      <c r="F8" s="20"/>
      <c r="G8" s="20"/>
      <c r="H8" s="20"/>
      <c r="I8" s="20"/>
      <c r="J8" s="20"/>
    </row>
    <row r="9" spans="1:13" x14ac:dyDescent="0.25">
      <c r="E9" s="16"/>
      <c r="F9" s="20"/>
      <c r="G9" s="20"/>
      <c r="H9" s="20"/>
      <c r="I9" s="20"/>
      <c r="J9" s="20"/>
    </row>
    <row r="10" spans="1:13" x14ac:dyDescent="0.25">
      <c r="A10" s="1" t="s">
        <v>54</v>
      </c>
      <c r="E10" s="16"/>
      <c r="F10" s="20"/>
      <c r="G10" s="20"/>
      <c r="H10" s="20"/>
      <c r="I10" s="20"/>
      <c r="J10" s="20"/>
    </row>
    <row r="11" spans="1:13" ht="27.75" customHeight="1" x14ac:dyDescent="0.25">
      <c r="A11" s="5" t="s">
        <v>51</v>
      </c>
      <c r="B11" s="8" t="s">
        <v>55</v>
      </c>
      <c r="C11" s="8" t="s">
        <v>56</v>
      </c>
      <c r="D11" s="8"/>
      <c r="E11" s="8" t="s">
        <v>57</v>
      </c>
      <c r="F11" s="8" t="s">
        <v>58</v>
      </c>
      <c r="H11" s="17"/>
      <c r="I11" s="20"/>
      <c r="J11" s="20"/>
      <c r="K11" s="20"/>
      <c r="L11" s="20"/>
      <c r="M11" s="20"/>
    </row>
    <row r="12" spans="1:13" x14ac:dyDescent="0.25">
      <c r="A12" s="15" t="s">
        <v>59</v>
      </c>
      <c r="B12" s="7">
        <v>50835.505050000007</v>
      </c>
      <c r="C12" s="7">
        <v>8494.1696899999988</v>
      </c>
      <c r="D12" s="7">
        <v>0</v>
      </c>
      <c r="E12" s="7">
        <v>0</v>
      </c>
      <c r="F12" s="7">
        <v>83.494872000000001</v>
      </c>
      <c r="I12" s="20"/>
      <c r="J12" s="20"/>
      <c r="K12" s="20"/>
    </row>
    <row r="13" spans="1:13" x14ac:dyDescent="0.25">
      <c r="A13" s="15" t="s">
        <v>60</v>
      </c>
      <c r="B13" s="7">
        <v>60199.764840000003</v>
      </c>
      <c r="C13" s="7">
        <v>8969.2569100000001</v>
      </c>
      <c r="D13" s="7">
        <v>0</v>
      </c>
      <c r="E13" s="7">
        <v>0</v>
      </c>
      <c r="F13" s="7">
        <v>109.71111599999998</v>
      </c>
      <c r="J13" s="20"/>
      <c r="K13" s="20"/>
    </row>
    <row r="14" spans="1:13" x14ac:dyDescent="0.25">
      <c r="A14" s="15" t="s">
        <v>61</v>
      </c>
      <c r="B14" s="7">
        <v>122133.29756000001</v>
      </c>
      <c r="C14" s="7">
        <v>15743.944799999997</v>
      </c>
      <c r="D14" s="7">
        <v>0</v>
      </c>
      <c r="E14" s="7">
        <v>0</v>
      </c>
      <c r="F14" s="7">
        <v>229.880448</v>
      </c>
      <c r="J14" s="20"/>
      <c r="K14" s="20"/>
    </row>
    <row r="15" spans="1:13" x14ac:dyDescent="0.25">
      <c r="A15" s="15" t="s">
        <v>62</v>
      </c>
      <c r="B15" s="7">
        <v>101365.53051999999</v>
      </c>
      <c r="C15" s="7">
        <v>20047.373999999996</v>
      </c>
      <c r="D15" s="7">
        <v>0</v>
      </c>
      <c r="E15" s="7">
        <v>0</v>
      </c>
      <c r="F15" s="7">
        <v>120.991248</v>
      </c>
      <c r="J15" s="20"/>
      <c r="K15" s="20"/>
    </row>
    <row r="16" spans="1:13" x14ac:dyDescent="0.25">
      <c r="A16" s="15" t="s">
        <v>75</v>
      </c>
      <c r="B16" s="7">
        <v>45051.996010000003</v>
      </c>
      <c r="C16" s="7">
        <v>9246.8805599999978</v>
      </c>
      <c r="D16" s="7">
        <v>0</v>
      </c>
      <c r="E16" s="7">
        <v>0</v>
      </c>
      <c r="F16" s="7">
        <v>75.627647999999994</v>
      </c>
      <c r="J16" s="20"/>
      <c r="K16" s="20"/>
    </row>
    <row r="17" spans="1:10" x14ac:dyDescent="0.25">
      <c r="A17" s="15"/>
      <c r="B17" s="7"/>
      <c r="C17" s="7"/>
      <c r="D17" s="7"/>
      <c r="E17" s="7"/>
      <c r="F17" s="20"/>
      <c r="G17" s="20"/>
    </row>
    <row r="18" spans="1:10" x14ac:dyDescent="0.25">
      <c r="F18" s="20"/>
      <c r="G18" s="20"/>
    </row>
    <row r="19" spans="1:10" x14ac:dyDescent="0.25">
      <c r="A19" s="1" t="s">
        <v>63</v>
      </c>
      <c r="B19" s="1"/>
      <c r="C19" s="1"/>
      <c r="D19" s="1"/>
      <c r="E19" s="1"/>
      <c r="F19" s="20"/>
      <c r="G19" s="20"/>
    </row>
    <row r="20" spans="1:10" x14ac:dyDescent="0.25">
      <c r="A20" s="1"/>
      <c r="B20" s="1"/>
      <c r="C20" s="1"/>
      <c r="D20" s="1"/>
      <c r="E20" s="1"/>
      <c r="F20" s="20"/>
      <c r="G20" s="20"/>
    </row>
    <row r="21" spans="1:10" ht="28.5" customHeight="1" x14ac:dyDescent="0.25">
      <c r="A21" s="3"/>
      <c r="B21" s="4" t="s">
        <v>64</v>
      </c>
      <c r="C21" s="15"/>
      <c r="D21" s="15"/>
      <c r="E21" s="15"/>
      <c r="F21" s="20"/>
      <c r="G21" s="20"/>
      <c r="H21" s="20"/>
      <c r="I21" s="20"/>
      <c r="J21" s="20"/>
    </row>
    <row r="22" spans="1:10" x14ac:dyDescent="0.25">
      <c r="A22" s="19" t="s">
        <v>65</v>
      </c>
      <c r="B22" s="21">
        <v>545</v>
      </c>
      <c r="C22" s="86"/>
      <c r="D22" s="87"/>
      <c r="E22" s="87"/>
      <c r="F22" s="20"/>
      <c r="G22" s="20"/>
      <c r="H22" s="20"/>
      <c r="I22" s="20"/>
      <c r="J22" s="20"/>
    </row>
    <row r="23" spans="1:10" x14ac:dyDescent="0.25">
      <c r="A23" s="19" t="s">
        <v>66</v>
      </c>
      <c r="B23" s="21">
        <v>60</v>
      </c>
      <c r="C23" s="86"/>
      <c r="D23" s="88"/>
      <c r="E23" s="88"/>
      <c r="F23" s="20"/>
      <c r="G23" s="20"/>
      <c r="H23" s="20"/>
      <c r="I23" s="20"/>
      <c r="J23" s="20"/>
    </row>
    <row r="24" spans="1:10" x14ac:dyDescent="0.25">
      <c r="A24" s="19" t="s">
        <v>67</v>
      </c>
      <c r="B24" s="21">
        <v>0</v>
      </c>
      <c r="C24" s="86"/>
      <c r="D24" s="16"/>
      <c r="E24" s="88"/>
      <c r="F24" s="20"/>
      <c r="G24" s="20"/>
      <c r="H24" s="20"/>
      <c r="I24" s="20"/>
      <c r="J24" s="20"/>
    </row>
    <row r="25" spans="1:10" x14ac:dyDescent="0.25">
      <c r="A25" s="19" t="s">
        <v>68</v>
      </c>
      <c r="B25" s="21">
        <v>4</v>
      </c>
      <c r="C25" s="86"/>
      <c r="D25" s="16"/>
      <c r="E25" s="88"/>
      <c r="F25" s="20"/>
      <c r="G25" s="20"/>
      <c r="H25" s="20"/>
      <c r="I25" s="20"/>
      <c r="J25" s="20"/>
    </row>
    <row r="26" spans="1:10" x14ac:dyDescent="0.25">
      <c r="A26" s="19" t="s">
        <v>11</v>
      </c>
      <c r="B26" s="21">
        <v>18</v>
      </c>
      <c r="C26" s="86"/>
      <c r="D26" s="88"/>
      <c r="E26" s="88"/>
      <c r="F26" s="20"/>
      <c r="G26" s="20"/>
      <c r="H26" s="20"/>
      <c r="I26" s="20"/>
      <c r="J26" s="20"/>
    </row>
    <row r="27" spans="1:10" x14ac:dyDescent="0.25">
      <c r="A27" s="19" t="s">
        <v>69</v>
      </c>
      <c r="B27" s="18">
        <f>SUM(B22:B26)</f>
        <v>627</v>
      </c>
      <c r="F27" s="20"/>
      <c r="G27" s="20"/>
      <c r="H27" s="20"/>
      <c r="I27" s="20"/>
      <c r="J27" s="20"/>
    </row>
    <row r="28" spans="1:10" x14ac:dyDescent="0.25">
      <c r="E28" s="2" t="str">
        <f>'Chart Data'!A27 &amp; " " &amp; TEXT('Chart Data'!B27, "#,#0")</f>
        <v>AVERAGE METERS/MONTH: 627</v>
      </c>
      <c r="F28" s="20"/>
      <c r="G28" s="20"/>
      <c r="H28" s="20"/>
      <c r="I28" s="20"/>
      <c r="J28" s="20"/>
    </row>
    <row r="29" spans="1:10" x14ac:dyDescent="0.25">
      <c r="A29" s="1" t="s">
        <v>70</v>
      </c>
      <c r="B29" s="1"/>
      <c r="C29" s="1"/>
      <c r="D29" s="1"/>
      <c r="E29" s="1"/>
      <c r="F29" s="20"/>
      <c r="G29" s="20"/>
      <c r="H29" s="20"/>
      <c r="I29" s="20"/>
      <c r="J29" s="20"/>
    </row>
    <row r="30" spans="1:10" x14ac:dyDescent="0.25">
      <c r="A30" s="1"/>
      <c r="B30" s="1"/>
      <c r="C30" s="1"/>
      <c r="F30" s="20"/>
      <c r="G30" s="20"/>
      <c r="H30" s="20"/>
      <c r="I30" s="20"/>
      <c r="J30" s="20"/>
    </row>
    <row r="31" spans="1:10" ht="28.5" customHeight="1" x14ac:dyDescent="0.25">
      <c r="A31" s="3" t="s">
        <v>49</v>
      </c>
      <c r="B31" s="4" t="s">
        <v>71</v>
      </c>
      <c r="C31" s="89"/>
      <c r="D31" s="89"/>
      <c r="E31" s="89"/>
      <c r="F31" s="20"/>
      <c r="G31" s="20"/>
      <c r="H31" s="20"/>
      <c r="I31" s="20"/>
      <c r="J31" s="20"/>
    </row>
    <row r="32" spans="1:10" x14ac:dyDescent="0.25">
      <c r="A32" s="19" t="s">
        <v>65</v>
      </c>
      <c r="B32" s="10">
        <v>272596.33333333331</v>
      </c>
      <c r="C32" s="90"/>
      <c r="D32" s="90"/>
      <c r="E32" s="90"/>
      <c r="F32" s="20"/>
      <c r="G32" s="20"/>
      <c r="H32" s="20"/>
      <c r="I32" s="20"/>
      <c r="J32" s="20"/>
    </row>
    <row r="33" spans="1:10" x14ac:dyDescent="0.25">
      <c r="A33" s="19" t="s">
        <v>66</v>
      </c>
      <c r="B33" s="10">
        <v>49972.333333333336</v>
      </c>
      <c r="C33" s="90"/>
      <c r="D33" s="90"/>
      <c r="E33" s="90"/>
      <c r="F33" s="20"/>
      <c r="G33" s="20"/>
      <c r="H33" s="20"/>
      <c r="I33" s="20"/>
      <c r="J33" s="20"/>
    </row>
    <row r="34" spans="1:10" x14ac:dyDescent="0.25">
      <c r="A34" s="19" t="s">
        <v>67</v>
      </c>
      <c r="B34" s="10">
        <v>0</v>
      </c>
      <c r="C34" s="90"/>
      <c r="D34" s="90"/>
      <c r="E34" s="90"/>
      <c r="F34" s="20"/>
      <c r="G34" s="20"/>
      <c r="H34" s="20"/>
      <c r="I34" s="20"/>
      <c r="J34" s="20"/>
    </row>
    <row r="35" spans="1:10" x14ac:dyDescent="0.25">
      <c r="A35" s="19" t="s">
        <v>68</v>
      </c>
      <c r="B35" s="10">
        <v>568.80000000000007</v>
      </c>
      <c r="C35" s="90"/>
      <c r="D35" s="90"/>
      <c r="E35" s="90"/>
      <c r="F35" s="20"/>
      <c r="G35" s="20"/>
      <c r="H35" s="20"/>
      <c r="I35" s="20"/>
      <c r="J35" s="20"/>
    </row>
    <row r="36" spans="1:10" x14ac:dyDescent="0.25">
      <c r="A36" s="19" t="s">
        <v>11</v>
      </c>
      <c r="B36" s="10">
        <v>10063</v>
      </c>
      <c r="C36" s="90"/>
      <c r="D36" s="90"/>
      <c r="E36" s="90"/>
      <c r="F36" s="20"/>
      <c r="G36" s="20"/>
    </row>
    <row r="37" spans="1:10" x14ac:dyDescent="0.25">
      <c r="A37" s="19" t="s">
        <v>72</v>
      </c>
      <c r="B37" s="14">
        <f>SUM(B32:B36)</f>
        <v>333200.46666666662</v>
      </c>
      <c r="E37" s="2" t="str">
        <f>'Chart Data'!A37&amp; " " &amp; TEXT('Chart Data'!B37, "#,#0")</f>
        <v>AVERAGE USAGE/MONTH: 333,200</v>
      </c>
      <c r="F37" s="20"/>
      <c r="G37" s="20"/>
    </row>
    <row r="38" spans="1:10" x14ac:dyDescent="0.25">
      <c r="F38" s="20"/>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Malissa Labarre</dc:creator>
  <cp:keywords/>
  <dc:description/>
  <cp:lastModifiedBy>Kim Suchan</cp:lastModifiedBy>
  <cp:revision/>
  <dcterms:created xsi:type="dcterms:W3CDTF">2017-12-07T16:13:29Z</dcterms:created>
  <dcterms:modified xsi:type="dcterms:W3CDTF">2023-12-18T19:20:46Z</dcterms:modified>
  <cp:category/>
  <cp:contentStatus/>
</cp:coreProperties>
</file>