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dksuc\Dropbox\CPG\MUNICIPAL AGGREGATION\_Massachusetts\_MA Quarterly Reporting\2022 Q1\"/>
    </mc:Choice>
  </mc:AlternateContent>
  <xr:revisionPtr revIDLastSave="0" documentId="13_ncr:1_{61B3CDF4-8167-42FF-909A-D81B9B693F42}" xr6:coauthVersionLast="47" xr6:coauthVersionMax="47" xr10:uidLastSave="{00000000-0000-0000-0000-000000000000}"/>
  <bookViews>
    <workbookView xWindow="28680" yWindow="-120" windowWidth="29040" windowHeight="15840" xr2:uid="{CD4AD26E-09B1-4966-9D97-FD989EDC5BFF}"/>
  </bookViews>
  <sheets>
    <sheet name="Buckland Aggregation Report" sheetId="2" r:id="rId1"/>
    <sheet name="Sheet1" sheetId="3" state="hidden" r:id="rId2"/>
    <sheet name="Buckland Detail" sheetId="7" r:id="rId3"/>
    <sheet name="Chart Data" sheetId="6" state="hidden" r:id="rId4"/>
  </sheets>
  <definedNames>
    <definedName name="_xlnm._FilterDatabase" localSheetId="3" hidden="1">'Chart Data'!$B$11:$G$11</definedName>
    <definedName name="_xlnm.Print_Area" localSheetId="0">'Buckland Aggregation Report'!$A$1:$C$64</definedName>
    <definedName name="_xlnm.Print_Area" localSheetId="2">'Buckland Detail'!$A$1:$AD$77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7" i="7" l="1"/>
  <c r="AD7" i="7"/>
  <c r="AB8" i="7"/>
  <c r="AD8" i="7"/>
  <c r="AB9" i="7"/>
  <c r="AD9" i="7"/>
  <c r="AB10" i="7"/>
  <c r="AD10" i="7"/>
  <c r="AB11" i="7"/>
  <c r="AD11" i="7"/>
  <c r="AB12" i="7"/>
  <c r="AD12" i="7"/>
  <c r="AB13" i="7"/>
  <c r="AD13" i="7"/>
  <c r="AB14" i="7"/>
  <c r="AD14" i="7"/>
  <c r="AB15" i="7"/>
  <c r="AD15" i="7"/>
  <c r="AB16" i="7"/>
  <c r="AD16" i="7"/>
  <c r="AB17" i="7"/>
  <c r="AD17" i="7"/>
  <c r="AB18" i="7"/>
  <c r="AD18" i="7"/>
  <c r="Y7" i="7"/>
  <c r="Y8" i="7"/>
  <c r="Y9" i="7"/>
  <c r="AC9" i="7" s="1"/>
  <c r="Y10" i="7"/>
  <c r="Y11" i="7"/>
  <c r="Y12" i="7"/>
  <c r="Y13" i="7"/>
  <c r="Y14" i="7"/>
  <c r="Y15" i="7"/>
  <c r="Y16" i="7"/>
  <c r="Y17" i="7"/>
  <c r="Y18" i="7"/>
  <c r="V7" i="7"/>
  <c r="V8" i="7"/>
  <c r="V9" i="7"/>
  <c r="V10" i="7"/>
  <c r="V11" i="7"/>
  <c r="V12" i="7"/>
  <c r="V13" i="7"/>
  <c r="V14" i="7"/>
  <c r="V15" i="7"/>
  <c r="V16" i="7"/>
  <c r="V17" i="7"/>
  <c r="V18" i="7"/>
  <c r="S40" i="7"/>
  <c r="V40" i="7"/>
  <c r="Y40" i="7"/>
  <c r="AB40" i="7"/>
  <c r="AD40" i="7"/>
  <c r="S41" i="7"/>
  <c r="V41" i="7"/>
  <c r="Y41" i="7"/>
  <c r="AB41" i="7"/>
  <c r="AC41" i="7" s="1"/>
  <c r="AD41" i="7"/>
  <c r="S42" i="7"/>
  <c r="V42" i="7"/>
  <c r="Y42" i="7"/>
  <c r="AB42" i="7"/>
  <c r="AD42" i="7"/>
  <c r="S43" i="7"/>
  <c r="V43" i="7"/>
  <c r="Y43" i="7"/>
  <c r="AB43" i="7"/>
  <c r="AC43" i="7" s="1"/>
  <c r="AD43" i="7"/>
  <c r="S44" i="7"/>
  <c r="V44" i="7"/>
  <c r="Y44" i="7"/>
  <c r="AB44" i="7"/>
  <c r="AC44" i="7" s="1"/>
  <c r="AD44" i="7"/>
  <c r="S45" i="7"/>
  <c r="V45" i="7"/>
  <c r="Y45" i="7"/>
  <c r="AB45" i="7"/>
  <c r="AD45" i="7"/>
  <c r="S46" i="7"/>
  <c r="V46" i="7"/>
  <c r="Y46" i="7"/>
  <c r="AB46" i="7"/>
  <c r="AD46" i="7"/>
  <c r="S47" i="7"/>
  <c r="V47" i="7"/>
  <c r="Y47" i="7"/>
  <c r="AB47" i="7"/>
  <c r="AD47" i="7"/>
  <c r="S48" i="7"/>
  <c r="V48" i="7"/>
  <c r="Y48" i="7"/>
  <c r="AB48" i="7"/>
  <c r="AD48" i="7"/>
  <c r="S49" i="7"/>
  <c r="V49" i="7"/>
  <c r="Y49" i="7"/>
  <c r="AB49" i="7"/>
  <c r="AD49" i="7"/>
  <c r="S50" i="7"/>
  <c r="V50" i="7"/>
  <c r="Y50" i="7"/>
  <c r="AB50" i="7"/>
  <c r="AD50" i="7"/>
  <c r="S51" i="7"/>
  <c r="V51" i="7"/>
  <c r="Y51" i="7"/>
  <c r="AB51" i="7"/>
  <c r="AD51" i="7"/>
  <c r="K51" i="7"/>
  <c r="J51" i="7"/>
  <c r="K50" i="7"/>
  <c r="J50" i="7"/>
  <c r="K49" i="7"/>
  <c r="J49" i="7"/>
  <c r="K48" i="7"/>
  <c r="J48" i="7"/>
  <c r="K47" i="7"/>
  <c r="J47" i="7"/>
  <c r="K46" i="7"/>
  <c r="J46" i="7"/>
  <c r="K45" i="7"/>
  <c r="J45" i="7"/>
  <c r="K44" i="7"/>
  <c r="J44" i="7"/>
  <c r="K43" i="7"/>
  <c r="J43" i="7"/>
  <c r="K42" i="7"/>
  <c r="J42" i="7"/>
  <c r="K41" i="7"/>
  <c r="J41" i="7"/>
  <c r="K40" i="7"/>
  <c r="J40" i="7"/>
  <c r="P40" i="7"/>
  <c r="P41" i="7"/>
  <c r="P42" i="7"/>
  <c r="P43" i="7"/>
  <c r="P44" i="7"/>
  <c r="P45" i="7"/>
  <c r="P46" i="7"/>
  <c r="P47" i="7"/>
  <c r="P48" i="7"/>
  <c r="P49" i="7"/>
  <c r="P50" i="7"/>
  <c r="P51" i="7"/>
  <c r="AD52" i="7"/>
  <c r="AB52" i="7"/>
  <c r="Y52" i="7"/>
  <c r="V52" i="7"/>
  <c r="S52" i="7"/>
  <c r="K52" i="7"/>
  <c r="J52" i="7"/>
  <c r="K18" i="7"/>
  <c r="J18" i="7"/>
  <c r="K17" i="7"/>
  <c r="J17" i="7"/>
  <c r="K16" i="7"/>
  <c r="J16" i="7"/>
  <c r="K15" i="7"/>
  <c r="J15" i="7"/>
  <c r="K14" i="7"/>
  <c r="J14" i="7"/>
  <c r="K13" i="7"/>
  <c r="J13" i="7"/>
  <c r="K12" i="7"/>
  <c r="J12" i="7"/>
  <c r="K11" i="7"/>
  <c r="J11" i="7"/>
  <c r="K10" i="7"/>
  <c r="J10" i="7"/>
  <c r="K9" i="7"/>
  <c r="J9" i="7"/>
  <c r="K8" i="7"/>
  <c r="J8" i="7"/>
  <c r="K7" i="7"/>
  <c r="J7" i="7"/>
  <c r="S7" i="7"/>
  <c r="S8" i="7"/>
  <c r="S9" i="7"/>
  <c r="S10" i="7"/>
  <c r="S11" i="7"/>
  <c r="S12" i="7"/>
  <c r="S13" i="7"/>
  <c r="S14" i="7"/>
  <c r="S15" i="7"/>
  <c r="S16" i="7"/>
  <c r="S17" i="7"/>
  <c r="S18" i="7"/>
  <c r="P7" i="7"/>
  <c r="P8" i="7"/>
  <c r="P9" i="7"/>
  <c r="P10" i="7"/>
  <c r="P11" i="7"/>
  <c r="P12" i="7"/>
  <c r="P13" i="7"/>
  <c r="P14" i="7"/>
  <c r="P15" i="7"/>
  <c r="P16" i="7"/>
  <c r="P17" i="7"/>
  <c r="P18" i="7"/>
  <c r="AD19" i="7"/>
  <c r="AB19" i="7"/>
  <c r="Y19" i="7"/>
  <c r="V19" i="7"/>
  <c r="S19" i="7"/>
  <c r="K19" i="7"/>
  <c r="J19" i="7"/>
  <c r="B4" i="6"/>
  <c r="B5" i="6"/>
  <c r="B6" i="6"/>
  <c r="B7" i="6"/>
  <c r="B3" i="6"/>
  <c r="A4" i="6"/>
  <c r="A5" i="6"/>
  <c r="A6" i="6"/>
  <c r="A7" i="6"/>
  <c r="J53" i="7"/>
  <c r="K53" i="7"/>
  <c r="J54" i="7"/>
  <c r="K54" i="7"/>
  <c r="J55" i="7"/>
  <c r="K55" i="7"/>
  <c r="J56" i="7"/>
  <c r="K56" i="7"/>
  <c r="J57" i="7"/>
  <c r="K57" i="7"/>
  <c r="J58" i="7"/>
  <c r="K58" i="7"/>
  <c r="J59" i="7"/>
  <c r="K59" i="7"/>
  <c r="J60" i="7"/>
  <c r="K60" i="7"/>
  <c r="J20" i="7"/>
  <c r="K20" i="7"/>
  <c r="J21" i="7"/>
  <c r="K21" i="7"/>
  <c r="J22" i="7"/>
  <c r="K22" i="7"/>
  <c r="J23" i="7"/>
  <c r="K23" i="7"/>
  <c r="J24" i="7"/>
  <c r="K24" i="7"/>
  <c r="J25" i="7"/>
  <c r="K25" i="7"/>
  <c r="J26" i="7"/>
  <c r="K26" i="7"/>
  <c r="J27" i="7"/>
  <c r="K27" i="7"/>
  <c r="AC15" i="7" l="1"/>
  <c r="AC14" i="7"/>
  <c r="AC47" i="7"/>
  <c r="AC13" i="7"/>
  <c r="AC50" i="7"/>
  <c r="AC42" i="7"/>
  <c r="AC45" i="7"/>
  <c r="AC48" i="7"/>
  <c r="AC40" i="7"/>
  <c r="AC10" i="7"/>
  <c r="AC17" i="7"/>
  <c r="AC46" i="7"/>
  <c r="AC49" i="7"/>
  <c r="AC51" i="7"/>
  <c r="AC52" i="7"/>
  <c r="AC12" i="7"/>
  <c r="AC7" i="7"/>
  <c r="AC11" i="7"/>
  <c r="AC8" i="7"/>
  <c r="AC18" i="7"/>
  <c r="AC16" i="7"/>
  <c r="AC19" i="7"/>
  <c r="C71" i="7"/>
  <c r="D71" i="7"/>
  <c r="E71" i="7"/>
  <c r="F71" i="7"/>
  <c r="G71" i="7"/>
  <c r="H71" i="7"/>
  <c r="I71" i="7"/>
  <c r="C72" i="7"/>
  <c r="D72" i="7"/>
  <c r="E72" i="7"/>
  <c r="F72" i="7"/>
  <c r="G72" i="7"/>
  <c r="H72" i="7"/>
  <c r="I72" i="7"/>
  <c r="B72" i="7"/>
  <c r="B71" i="7"/>
  <c r="J72" i="7" l="1"/>
  <c r="K72" i="7"/>
  <c r="J71" i="7"/>
  <c r="K71" i="7"/>
  <c r="B37" i="6"/>
  <c r="E37" i="6" s="1"/>
  <c r="AD62" i="7"/>
  <c r="AB62" i="7"/>
  <c r="Y62" i="7"/>
  <c r="S62" i="7"/>
  <c r="V62" i="7"/>
  <c r="K62" i="7"/>
  <c r="J62" i="7"/>
  <c r="AD61" i="7"/>
  <c r="AB61" i="7"/>
  <c r="Y61" i="7"/>
  <c r="S61" i="7"/>
  <c r="V61" i="7"/>
  <c r="K61" i="7"/>
  <c r="J61" i="7"/>
  <c r="AD60" i="7"/>
  <c r="AB60" i="7"/>
  <c r="Y60" i="7"/>
  <c r="S60" i="7"/>
  <c r="V60" i="7"/>
  <c r="AD59" i="7"/>
  <c r="AB59" i="7"/>
  <c r="Y59" i="7"/>
  <c r="S59" i="7"/>
  <c r="V59" i="7"/>
  <c r="AD58" i="7"/>
  <c r="AB58" i="7"/>
  <c r="Y58" i="7"/>
  <c r="S58" i="7"/>
  <c r="V58" i="7"/>
  <c r="AD57" i="7"/>
  <c r="AB57" i="7"/>
  <c r="Y57" i="7"/>
  <c r="S57" i="7"/>
  <c r="V57" i="7"/>
  <c r="AD56" i="7"/>
  <c r="AB56" i="7"/>
  <c r="Y56" i="7"/>
  <c r="S56" i="7"/>
  <c r="V56" i="7"/>
  <c r="AD55" i="7"/>
  <c r="AB55" i="7"/>
  <c r="Y55" i="7"/>
  <c r="S55" i="7"/>
  <c r="V55" i="7"/>
  <c r="AD54" i="7"/>
  <c r="AB54" i="7"/>
  <c r="Y54" i="7"/>
  <c r="S54" i="7"/>
  <c r="V54" i="7"/>
  <c r="AD53" i="7"/>
  <c r="AB53" i="7"/>
  <c r="Y53" i="7"/>
  <c r="S53" i="7"/>
  <c r="V53" i="7"/>
  <c r="AD29" i="7"/>
  <c r="AB29" i="7"/>
  <c r="Y29" i="7"/>
  <c r="S29" i="7"/>
  <c r="V29" i="7"/>
  <c r="K29" i="7"/>
  <c r="J29" i="7"/>
  <c r="AD28" i="7"/>
  <c r="AB28" i="7"/>
  <c r="Y28" i="7"/>
  <c r="S28" i="7"/>
  <c r="V28" i="7"/>
  <c r="K28" i="7"/>
  <c r="J28" i="7"/>
  <c r="AD27" i="7"/>
  <c r="AB27" i="7"/>
  <c r="Y27" i="7"/>
  <c r="S27" i="7"/>
  <c r="V27" i="7"/>
  <c r="AD26" i="7"/>
  <c r="AB26" i="7"/>
  <c r="Y26" i="7"/>
  <c r="S26" i="7"/>
  <c r="V26" i="7"/>
  <c r="AD25" i="7"/>
  <c r="AB25" i="7"/>
  <c r="Y25" i="7"/>
  <c r="S25" i="7"/>
  <c r="V25" i="7"/>
  <c r="AD24" i="7"/>
  <c r="AB24" i="7"/>
  <c r="Y24" i="7"/>
  <c r="S24" i="7"/>
  <c r="V24" i="7"/>
  <c r="AD23" i="7"/>
  <c r="AB23" i="7"/>
  <c r="Y23" i="7"/>
  <c r="S23" i="7"/>
  <c r="V23" i="7"/>
  <c r="AD22" i="7"/>
  <c r="AB22" i="7"/>
  <c r="Y22" i="7"/>
  <c r="S22" i="7"/>
  <c r="V22" i="7"/>
  <c r="AD21" i="7"/>
  <c r="AB21" i="7"/>
  <c r="Y21" i="7"/>
  <c r="S21" i="7"/>
  <c r="V21" i="7"/>
  <c r="AD20" i="7"/>
  <c r="AB20" i="7"/>
  <c r="Y20" i="7"/>
  <c r="S20" i="7"/>
  <c r="V20" i="7"/>
  <c r="AD63" i="7"/>
  <c r="AB63" i="7"/>
  <c r="Y63" i="7"/>
  <c r="S63" i="7"/>
  <c r="V63" i="7"/>
  <c r="K63" i="7"/>
  <c r="J63" i="7"/>
  <c r="AD30" i="7"/>
  <c r="AB30" i="7"/>
  <c r="Y30" i="7"/>
  <c r="S30" i="7"/>
  <c r="V30" i="7"/>
  <c r="K30" i="7"/>
  <c r="J30" i="7"/>
  <c r="A1" i="7"/>
  <c r="P1" i="7" s="1"/>
  <c r="I73" i="7"/>
  <c r="H73" i="7"/>
  <c r="F73" i="7"/>
  <c r="E73" i="7"/>
  <c r="D73" i="7"/>
  <c r="C73" i="7"/>
  <c r="AD72" i="7"/>
  <c r="G73" i="7"/>
  <c r="AD71" i="7"/>
  <c r="B73" i="7"/>
  <c r="AD68" i="7"/>
  <c r="AB68" i="7"/>
  <c r="Y68" i="7"/>
  <c r="S68" i="7"/>
  <c r="V68" i="7"/>
  <c r="P68" i="7"/>
  <c r="K68" i="7"/>
  <c r="J68" i="7"/>
  <c r="J64" i="7"/>
  <c r="J65" i="7"/>
  <c r="J66" i="7"/>
  <c r="J67" i="7"/>
  <c r="AD67" i="7"/>
  <c r="AB67" i="7"/>
  <c r="Y67" i="7"/>
  <c r="S67" i="7"/>
  <c r="V67" i="7"/>
  <c r="K67" i="7"/>
  <c r="K64" i="7"/>
  <c r="K65" i="7"/>
  <c r="K66" i="7"/>
  <c r="AD66" i="7"/>
  <c r="AB66" i="7"/>
  <c r="Y66" i="7"/>
  <c r="S66" i="7"/>
  <c r="V66" i="7"/>
  <c r="V64" i="7"/>
  <c r="V65" i="7"/>
  <c r="S64" i="7"/>
  <c r="S65" i="7"/>
  <c r="AD65" i="7"/>
  <c r="AB65" i="7"/>
  <c r="Y65" i="7"/>
  <c r="Y64" i="7"/>
  <c r="AD64" i="7"/>
  <c r="AB64" i="7"/>
  <c r="P37" i="7"/>
  <c r="AD35" i="7"/>
  <c r="AB35" i="7"/>
  <c r="Y35" i="7"/>
  <c r="S35" i="7"/>
  <c r="V35" i="7"/>
  <c r="P35" i="7"/>
  <c r="K35" i="7"/>
  <c r="J35" i="7"/>
  <c r="AD34" i="7"/>
  <c r="AB34" i="7"/>
  <c r="Y34" i="7"/>
  <c r="S34" i="7"/>
  <c r="V34" i="7"/>
  <c r="K34" i="7"/>
  <c r="J34" i="7"/>
  <c r="AD33" i="7"/>
  <c r="AB33" i="7"/>
  <c r="Y33" i="7"/>
  <c r="S33" i="7"/>
  <c r="V33" i="7"/>
  <c r="K33" i="7"/>
  <c r="J33" i="7"/>
  <c r="AD32" i="7"/>
  <c r="AB32" i="7"/>
  <c r="Y32" i="7"/>
  <c r="S32" i="7"/>
  <c r="V32" i="7"/>
  <c r="K32" i="7"/>
  <c r="J32" i="7"/>
  <c r="J31" i="7"/>
  <c r="AD31" i="7"/>
  <c r="AB31" i="7"/>
  <c r="Y31" i="7"/>
  <c r="V31" i="7"/>
  <c r="S31" i="7"/>
  <c r="K31" i="7"/>
  <c r="P4" i="7"/>
  <c r="P2" i="7"/>
  <c r="B27" i="6"/>
  <c r="E28" i="6" s="1"/>
  <c r="A3" i="6"/>
  <c r="S72" i="7" l="1"/>
  <c r="AC57" i="7"/>
  <c r="AC53" i="7"/>
  <c r="AC54" i="7"/>
  <c r="AC20" i="7"/>
  <c r="AC21" i="7"/>
  <c r="AC67" i="7"/>
  <c r="AC55" i="7"/>
  <c r="AC56" i="7"/>
  <c r="AC59" i="7"/>
  <c r="AC62" i="7"/>
  <c r="AC60" i="7"/>
  <c r="AC58" i="7"/>
  <c r="AC32" i="7"/>
  <c r="AC30" i="7"/>
  <c r="AC25" i="7"/>
  <c r="AC65" i="7"/>
  <c r="AC22" i="7"/>
  <c r="AC27" i="7"/>
  <c r="AC24" i="7"/>
  <c r="P34" i="7"/>
  <c r="AC68" i="7"/>
  <c r="AC26" i="7"/>
  <c r="AC64" i="7"/>
  <c r="AC23" i="7"/>
  <c r="P33" i="7"/>
  <c r="P19" i="7"/>
  <c r="P52" i="7"/>
  <c r="P66" i="7"/>
  <c r="P67" i="7"/>
  <c r="V72" i="7"/>
  <c r="AC66" i="7"/>
  <c r="AC33" i="7"/>
  <c r="AC34" i="7"/>
  <c r="AC63" i="7"/>
  <c r="Y72" i="7"/>
  <c r="AC61" i="7"/>
  <c r="AB72" i="7"/>
  <c r="AC35" i="7"/>
  <c r="AC29" i="7"/>
  <c r="Y71" i="7"/>
  <c r="AC28" i="7"/>
  <c r="V71" i="7"/>
  <c r="AB71" i="7"/>
  <c r="S71" i="7"/>
  <c r="AC31" i="7"/>
  <c r="AD73" i="7"/>
  <c r="AC72" i="7" l="1"/>
  <c r="AB73" i="7"/>
  <c r="K73" i="7"/>
  <c r="Y73" i="7"/>
  <c r="P65" i="7"/>
  <c r="P32" i="7"/>
  <c r="V73" i="7"/>
  <c r="J73" i="7"/>
  <c r="S73" i="7"/>
  <c r="AC71" i="7"/>
  <c r="AC73" i="7" l="1"/>
  <c r="P31" i="7"/>
  <c r="P64" i="7"/>
  <c r="P63" i="7" l="1"/>
  <c r="P30" i="7"/>
  <c r="P29" i="7" l="1"/>
  <c r="P62" i="7"/>
  <c r="P61" i="7" l="1"/>
  <c r="P28" i="7"/>
  <c r="P27" i="7" l="1"/>
  <c r="P60" i="7"/>
  <c r="P59" i="7" l="1"/>
  <c r="P26" i="7"/>
  <c r="P25" i="7" l="1"/>
  <c r="P58" i="7"/>
  <c r="P57" i="7" l="1"/>
  <c r="P24" i="7"/>
  <c r="P23" i="7" l="1"/>
  <c r="P56" i="7"/>
  <c r="P55" i="7" l="1"/>
  <c r="P22" i="7"/>
  <c r="P54" i="7" l="1"/>
  <c r="P21" i="7"/>
  <c r="P53" i="7" l="1"/>
  <c r="P20" i="7"/>
</calcChain>
</file>

<file path=xl/sharedStrings.xml><?xml version="1.0" encoding="utf-8"?>
<sst xmlns="http://schemas.openxmlformats.org/spreadsheetml/2006/main" count="311" uniqueCount="79">
  <si>
    <t>Competitive Supplier</t>
  </si>
  <si>
    <t>Meters</t>
  </si>
  <si>
    <t>PROGRAM RATES</t>
  </si>
  <si>
    <t>Sort</t>
  </si>
  <si>
    <t>Total</t>
  </si>
  <si>
    <t xml:space="preserve"> </t>
  </si>
  <si>
    <t>Participating Consumers - Meters</t>
  </si>
  <si>
    <t>Participating Consumers - Usage</t>
  </si>
  <si>
    <t>Usage</t>
  </si>
  <si>
    <t>Month</t>
  </si>
  <si>
    <t>Aggregation Savings by Rate Class</t>
  </si>
  <si>
    <t>Total Aggregation Savings</t>
  </si>
  <si>
    <t>Term</t>
  </si>
  <si>
    <t>August 2020 - January 2021</t>
  </si>
  <si>
    <t>January 2021 - January 2024</t>
  </si>
  <si>
    <t>Dynegy</t>
  </si>
  <si>
    <t>$0.09345 / kWh</t>
  </si>
  <si>
    <t>Standard (default)</t>
  </si>
  <si>
    <t>Meets MA Req</t>
  </si>
  <si>
    <t>COMPARISON TO EVERSOURCE RATES</t>
  </si>
  <si>
    <t>The Town's aggregation savings are directly tied to the margin of savings between the Program’s rates and Eversource’s corresponding Basic Service rates as well as the level of consumption by participating consumers. Basic Service rates change twice a year or more, depending on utility and rate class. As a result, the aggregation rate may not always be lower than the Basic Service rate. The goal of the aggregation is to deliver savings over the life of the Program against the Basic Service rate. However, such savings and future savings cannot be guaranteed.</t>
  </si>
  <si>
    <t>$0.08710 / kWh</t>
  </si>
  <si>
    <t>Std Residential</t>
  </si>
  <si>
    <t>Std Commercial</t>
  </si>
  <si>
    <t>Std Industrial</t>
  </si>
  <si>
    <t>AVERAGE METERS/MONTH:</t>
  </si>
  <si>
    <t>AVERAGE USAGE/MONTH:</t>
  </si>
  <si>
    <t>RESIDENTIAL</t>
  </si>
  <si>
    <t>STREETLIGHTS</t>
  </si>
  <si>
    <t>TOTAL</t>
  </si>
  <si>
    <t>AVERAGE RESIDENTIAL USAGE/METER</t>
  </si>
  <si>
    <t>Date</t>
  </si>
  <si>
    <t>Residential Meters</t>
  </si>
  <si>
    <t>Residential Usage</t>
  </si>
  <si>
    <t>Streetlight Meters</t>
  </si>
  <si>
    <t>Streetlight Usage</t>
  </si>
  <si>
    <t>Total Meters</t>
  </si>
  <si>
    <t>Total Usage</t>
  </si>
  <si>
    <t>Renewable Supply Options</t>
  </si>
  <si>
    <t>Basic Svc Rate</t>
  </si>
  <si>
    <t>Agg Rate</t>
  </si>
  <si>
    <t>Savings</t>
  </si>
  <si>
    <t>PRODUCT DETAIL REPORT</t>
  </si>
  <si>
    <t>STANDARD</t>
  </si>
  <si>
    <t>DYNEGY</t>
  </si>
  <si>
    <t>Basic Svc Rate WCMA</t>
  </si>
  <si>
    <t>COMMERCIAL</t>
  </si>
  <si>
    <t>INDUSTRIAL</t>
  </si>
  <si>
    <t>Commercial Meters</t>
  </si>
  <si>
    <t>Commercial Usage</t>
  </si>
  <si>
    <t>Industrial Meters</t>
  </si>
  <si>
    <t>Industrial Usage</t>
  </si>
  <si>
    <t>Total Average</t>
  </si>
  <si>
    <t>vs. Basic Service</t>
  </si>
  <si>
    <t>Residential</t>
  </si>
  <si>
    <t>Commercial</t>
  </si>
  <si>
    <t>Industrial</t>
  </si>
  <si>
    <t>Streetlight</t>
  </si>
  <si>
    <t>Std Streetlight</t>
  </si>
  <si>
    <t>100% Nat'l Wind</t>
  </si>
  <si>
    <t>Optional</t>
  </si>
  <si>
    <t xml:space="preserve">TOWN OF BUCKLAND COMMUNITY CHOICE POWER SUPPLY PROGRAM </t>
  </si>
  <si>
    <t>Click here for Eversource Green Options</t>
  </si>
  <si>
    <t>$0.08798 / kWH</t>
  </si>
  <si>
    <t>$0.09433 / kWh</t>
  </si>
  <si>
    <t>100% National Wind RECs</t>
  </si>
  <si>
    <t>Q1'21</t>
  </si>
  <si>
    <t>vs. Green BS Options</t>
  </si>
  <si>
    <t>OPTIONAL GREEN 100</t>
  </si>
  <si>
    <t>1/1/21-12/31/23</t>
  </si>
  <si>
    <t>8/1/20-12/31/20</t>
  </si>
  <si>
    <t>Q2'21</t>
  </si>
  <si>
    <t>Q3'21</t>
  </si>
  <si>
    <t>Q4'21</t>
  </si>
  <si>
    <t>Standard</t>
  </si>
  <si>
    <t>STATUS REPORT Q1 2022</t>
  </si>
  <si>
    <t>Prepared June 2022</t>
  </si>
  <si>
    <t>Q1'22</t>
  </si>
  <si>
    <t xml:space="preserve">This report has been prepared by Colonial Power Group with information/data being provided by the Competitive Supplier and Eversource. The purpose of the report is to provide information about the Town of Buckland's Community Choice Power Supply Program, which currently provides competitive power supply to approximately 650 consumers in the Town. The data provided by the Competitive Supplier is not available until three months after the month it is used. For example, power is Used in January, Invoiced in February, Paid in March and Reported in April.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</si>
</sst>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0000"/>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sz val="12"/>
      <color theme="1"/>
      <name val="Times New Roman"/>
      <family val="1"/>
    </font>
    <font>
      <b/>
      <sz val="12"/>
      <color theme="1"/>
      <name val="Calibri"/>
      <family val="2"/>
      <scheme val="minor"/>
    </font>
    <font>
      <b/>
      <i/>
      <sz val="12"/>
      <color theme="1"/>
      <name val="Calibri"/>
      <family val="2"/>
      <scheme val="minor"/>
    </font>
    <font>
      <i/>
      <sz val="12"/>
      <color theme="1"/>
      <name val="Calibri"/>
      <family val="2"/>
      <scheme val="minor"/>
    </font>
    <font>
      <b/>
      <u/>
      <sz val="12"/>
      <color theme="1"/>
      <name val="Calibri"/>
      <family val="2"/>
      <scheme val="minor"/>
    </font>
    <font>
      <b/>
      <u/>
      <sz val="8"/>
      <color theme="9" tint="-0.249977111117893"/>
      <name val="Tahoma"/>
      <family val="2"/>
    </font>
    <font>
      <b/>
      <sz val="14"/>
      <color theme="1" tint="0.34998626667073579"/>
      <name val="Tahoma"/>
      <family val="2"/>
    </font>
    <font>
      <sz val="12"/>
      <color theme="4" tint="-0.499984740745262"/>
      <name val="Calibri"/>
      <family val="2"/>
      <scheme val="minor"/>
    </font>
    <font>
      <i/>
      <sz val="11"/>
      <color theme="1"/>
      <name val="Calibri"/>
      <family val="2"/>
      <scheme val="minor"/>
    </font>
    <font>
      <b/>
      <sz val="18"/>
      <color theme="3"/>
      <name val="Calibri Light"/>
      <family val="2"/>
      <scheme val="major"/>
    </font>
    <font>
      <b/>
      <sz val="12"/>
      <color theme="1" tint="0.34998626667073579"/>
      <name val="Tahoma"/>
      <family val="2"/>
    </font>
    <font>
      <i/>
      <sz val="10"/>
      <color theme="1" tint="0.34998626667073579"/>
      <name val="Tahoma"/>
      <family val="2"/>
    </font>
    <font>
      <b/>
      <sz val="14"/>
      <color theme="1" tint="0.34998626667073579"/>
      <name val="Calibri"/>
      <family val="2"/>
      <scheme val="minor"/>
    </font>
    <font>
      <b/>
      <sz val="11"/>
      <color theme="1"/>
      <name val="Calibri"/>
      <family val="2"/>
      <scheme val="minor"/>
    </font>
    <font>
      <b/>
      <sz val="18"/>
      <name val="Calibri Light"/>
      <family val="2"/>
      <scheme val="major"/>
    </font>
    <font>
      <b/>
      <i/>
      <sz val="11"/>
      <color theme="1"/>
      <name val="Candara"/>
      <family val="2"/>
    </font>
    <font>
      <b/>
      <i/>
      <sz val="16"/>
      <name val="Calibri Light"/>
      <family val="2"/>
      <scheme val="major"/>
    </font>
    <font>
      <b/>
      <i/>
      <sz val="16"/>
      <color theme="0"/>
      <name val="Calibri Light"/>
      <family val="2"/>
      <scheme val="major"/>
    </font>
    <font>
      <i/>
      <sz val="16"/>
      <name val="Calibri"/>
      <family val="2"/>
      <scheme val="minor"/>
    </font>
    <font>
      <b/>
      <sz val="12"/>
      <color theme="1" tint="0.34998626667073579"/>
      <name val="Calibri"/>
      <family val="2"/>
      <scheme val="minor"/>
    </font>
    <font>
      <b/>
      <sz val="12"/>
      <color theme="0"/>
      <name val="Calibri"/>
      <family val="2"/>
      <scheme val="minor"/>
    </font>
    <font>
      <sz val="12"/>
      <color theme="0"/>
      <name val="Calibri"/>
      <family val="2"/>
      <scheme val="minor"/>
    </font>
    <font>
      <sz val="12"/>
      <color theme="4"/>
      <name val="Calibri"/>
      <family val="2"/>
      <scheme val="minor"/>
    </font>
    <font>
      <b/>
      <u/>
      <sz val="10"/>
      <color theme="9" tint="-0.249977111117893"/>
      <name val="Tahoma"/>
      <family val="2"/>
    </font>
  </fonts>
  <fills count="7">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8"/>
        <bgColor indexed="64"/>
      </patternFill>
    </fill>
    <fill>
      <patternFill patternType="solid">
        <fgColor theme="2" tint="-9.9978637043366805E-2"/>
        <bgColor indexed="64"/>
      </patternFill>
    </fill>
    <fill>
      <patternFill patternType="solid">
        <fgColor theme="2"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style="thin">
        <color indexed="64"/>
      </right>
      <top style="thin">
        <color indexed="64"/>
      </top>
      <bottom style="hair">
        <color auto="1"/>
      </bottom>
      <diagonal/>
    </border>
    <border>
      <left style="hair">
        <color auto="1"/>
      </left>
      <right style="hair">
        <color auto="1"/>
      </right>
      <top/>
      <bottom style="hair">
        <color auto="1"/>
      </bottom>
      <diagonal/>
    </border>
    <border>
      <left style="thin">
        <color indexed="64"/>
      </left>
      <right style="thin">
        <color indexed="64"/>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style="hair">
        <color auto="1"/>
      </top>
      <bottom/>
      <diagonal/>
    </border>
    <border>
      <left style="thin">
        <color indexed="64"/>
      </left>
      <right style="hair">
        <color auto="1"/>
      </right>
      <top style="hair">
        <color auto="1"/>
      </top>
      <bottom/>
      <diagonal/>
    </border>
    <border>
      <left/>
      <right style="hair">
        <color auto="1"/>
      </right>
      <top style="thin">
        <color indexed="64"/>
      </top>
      <bottom style="thin">
        <color indexed="64"/>
      </bottom>
      <diagonal/>
    </border>
    <border>
      <left/>
      <right/>
      <top style="thin">
        <color indexed="64"/>
      </top>
      <bottom style="thin">
        <color indexed="64"/>
      </bottom>
      <diagonal/>
    </border>
    <border>
      <left/>
      <right/>
      <top style="hair">
        <color auto="1"/>
      </top>
      <bottom style="thin">
        <color indexed="64"/>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style="thin">
        <color indexed="64"/>
      </top>
      <bottom style="hair">
        <color auto="1"/>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 fillId="0" borderId="0"/>
    <xf numFmtId="9" fontId="1" fillId="0" borderId="0" applyFont="0" applyFill="0" applyBorder="0" applyAlignment="0" applyProtection="0"/>
  </cellStyleXfs>
  <cellXfs count="163">
    <xf numFmtId="0" fontId="0" fillId="0" borderId="0" xfId="0"/>
    <xf numFmtId="0" fontId="5" fillId="0" borderId="0" xfId="0" applyFont="1"/>
    <xf numFmtId="0" fontId="3" fillId="0" borderId="0" xfId="0" applyFont="1"/>
    <xf numFmtId="0" fontId="6" fillId="0" borderId="1" xfId="0" applyFont="1" applyBorder="1" applyAlignment="1">
      <alignment horizontal="center" wrapText="1"/>
    </xf>
    <xf numFmtId="0" fontId="6" fillId="0" borderId="1" xfId="0" applyFont="1" applyBorder="1" applyAlignment="1">
      <alignment horizontal="center"/>
    </xf>
    <xf numFmtId="0" fontId="8" fillId="0" borderId="0" xfId="0" applyFont="1" applyAlignment="1">
      <alignment horizontal="center"/>
    </xf>
    <xf numFmtId="0" fontId="8" fillId="0" borderId="0" xfId="0" applyFont="1" applyAlignment="1">
      <alignment horizontal="left"/>
    </xf>
    <xf numFmtId="166" fontId="3" fillId="0" borderId="0" xfId="3" applyNumberFormat="1" applyFont="1"/>
    <xf numFmtId="0" fontId="8" fillId="0" borderId="0" xfId="0" applyFont="1" applyAlignment="1">
      <alignment horizontal="center" wrapText="1"/>
    </xf>
    <xf numFmtId="0" fontId="9" fillId="0" borderId="0" xfId="2" applyFont="1" applyAlignment="1">
      <alignment horizontal="right"/>
    </xf>
    <xf numFmtId="165" fontId="7" fillId="0" borderId="1" xfId="1" applyNumberFormat="1" applyFont="1" applyBorder="1" applyAlignment="1">
      <alignment horizontal="center"/>
    </xf>
    <xf numFmtId="0" fontId="10" fillId="0" borderId="0" xfId="0" applyFont="1"/>
    <xf numFmtId="0" fontId="11" fillId="0" borderId="0" xfId="0" applyFont="1"/>
    <xf numFmtId="0" fontId="12" fillId="0" borderId="0" xfId="0" applyFont="1" applyAlignment="1">
      <alignment vertical="center" wrapText="1"/>
    </xf>
    <xf numFmtId="165" fontId="7" fillId="0" borderId="1" xfId="0" applyNumberFormat="1" applyFont="1" applyBorder="1"/>
    <xf numFmtId="17" fontId="3" fillId="0" borderId="0" xfId="0" applyNumberFormat="1" applyFont="1" applyAlignment="1">
      <alignment horizontal="center"/>
    </xf>
    <xf numFmtId="165" fontId="3" fillId="0" borderId="0" xfId="0" applyNumberFormat="1" applyFont="1"/>
    <xf numFmtId="165" fontId="3" fillId="0" borderId="0" xfId="0" applyNumberFormat="1" applyFont="1" applyAlignment="1">
      <alignment horizontal="right"/>
    </xf>
    <xf numFmtId="165" fontId="3" fillId="0" borderId="1" xfId="1" applyNumberFormat="1" applyFont="1" applyBorder="1"/>
    <xf numFmtId="0" fontId="3" fillId="0" borderId="0" xfId="0" applyFont="1" applyAlignment="1">
      <alignment wrapText="1"/>
    </xf>
    <xf numFmtId="0" fontId="3" fillId="0" borderId="0" xfId="0" applyFont="1"/>
    <xf numFmtId="164" fontId="7" fillId="0" borderId="1" xfId="0" applyNumberFormat="1" applyFont="1" applyBorder="1" applyAlignment="1">
      <alignment horizontal="center"/>
    </xf>
    <xf numFmtId="165" fontId="3" fillId="0" borderId="0" xfId="1" applyNumberFormat="1" applyFont="1"/>
    <xf numFmtId="165" fontId="7" fillId="0" borderId="1" xfId="1" applyNumberFormat="1" applyFont="1" applyBorder="1" applyAlignment="1">
      <alignment horizontal="right"/>
    </xf>
    <xf numFmtId="0" fontId="18" fillId="0" borderId="0" xfId="4" applyFont="1" applyAlignment="1">
      <alignment horizontal="center"/>
    </xf>
    <xf numFmtId="0" fontId="19" fillId="0" borderId="0" xfId="0" applyFont="1"/>
    <xf numFmtId="165" fontId="0" fillId="0" borderId="19" xfId="1" applyNumberFormat="1" applyFont="1" applyBorder="1" applyAlignment="1">
      <alignment horizontal="center" wrapText="1"/>
    </xf>
    <xf numFmtId="0" fontId="0" fillId="0" borderId="19" xfId="0" applyBorder="1" applyAlignment="1">
      <alignment horizontal="center" wrapText="1"/>
    </xf>
    <xf numFmtId="0" fontId="0" fillId="0" borderId="16" xfId="0" applyBorder="1" applyAlignment="1">
      <alignment horizontal="center" wrapText="1"/>
    </xf>
    <xf numFmtId="164" fontId="0" fillId="0" borderId="22" xfId="0" applyNumberFormat="1" applyBorder="1" applyAlignment="1">
      <alignment horizontal="right" wrapText="1"/>
    </xf>
    <xf numFmtId="0" fontId="0" fillId="0" borderId="18" xfId="0" applyBorder="1" applyAlignment="1">
      <alignment horizontal="center" wrapText="1"/>
    </xf>
    <xf numFmtId="165" fontId="0" fillId="0" borderId="20" xfId="0" applyNumberFormat="1" applyBorder="1" applyAlignment="1">
      <alignment horizontal="center" wrapText="1"/>
    </xf>
    <xf numFmtId="165" fontId="0" fillId="0" borderId="23" xfId="0" applyNumberFormat="1" applyBorder="1" applyAlignment="1">
      <alignment horizontal="center" wrapText="1"/>
    </xf>
    <xf numFmtId="167" fontId="0" fillId="0" borderId="21" xfId="0" applyNumberFormat="1" applyBorder="1" applyAlignment="1">
      <alignment horizontal="center" wrapText="1"/>
    </xf>
    <xf numFmtId="165" fontId="1" fillId="0" borderId="22" xfId="1" applyNumberFormat="1" applyBorder="1" applyAlignment="1">
      <alignment horizontal="center" wrapText="1"/>
    </xf>
    <xf numFmtId="165" fontId="1" fillId="0" borderId="22" xfId="1" applyNumberFormat="1" applyBorder="1" applyAlignment="1">
      <alignment wrapText="1"/>
    </xf>
    <xf numFmtId="0" fontId="17" fillId="0" borderId="0" xfId="0" applyFont="1"/>
    <xf numFmtId="0" fontId="20" fillId="0" borderId="0" xfId="4" applyFont="1" applyFill="1" applyAlignment="1">
      <alignment horizontal="center"/>
    </xf>
    <xf numFmtId="165" fontId="0" fillId="0" borderId="0" xfId="1" applyNumberFormat="1" applyFont="1" applyBorder="1" applyAlignment="1">
      <alignment horizontal="center" wrapText="1"/>
    </xf>
    <xf numFmtId="165" fontId="1" fillId="0" borderId="0" xfId="1" applyNumberFormat="1" applyBorder="1" applyAlignment="1">
      <alignment horizontal="center" wrapText="1"/>
    </xf>
    <xf numFmtId="165" fontId="1" fillId="0" borderId="0" xfId="1" applyNumberFormat="1" applyBorder="1" applyAlignment="1">
      <alignment wrapText="1"/>
    </xf>
    <xf numFmtId="167" fontId="0" fillId="0" borderId="18" xfId="0" applyNumberFormat="1" applyBorder="1" applyAlignment="1">
      <alignment horizontal="center" wrapText="1"/>
    </xf>
    <xf numFmtId="167" fontId="0" fillId="0" borderId="19" xfId="0" applyNumberFormat="1" applyBorder="1" applyAlignment="1">
      <alignment horizontal="center" wrapText="1"/>
    </xf>
    <xf numFmtId="164" fontId="17" fillId="0" borderId="24" xfId="0" applyNumberFormat="1" applyFont="1" applyBorder="1" applyAlignment="1">
      <alignment horizontal="right" wrapText="1"/>
    </xf>
    <xf numFmtId="165" fontId="17" fillId="0" borderId="25" xfId="1" applyNumberFormat="1" applyFont="1" applyBorder="1" applyAlignment="1">
      <alignment horizontal="center" wrapText="1"/>
    </xf>
    <xf numFmtId="0" fontId="17" fillId="0" borderId="25" xfId="0" applyFont="1" applyBorder="1" applyAlignment="1">
      <alignment horizontal="center" wrapText="1"/>
    </xf>
    <xf numFmtId="0" fontId="17" fillId="0" borderId="26" xfId="0" applyFont="1" applyBorder="1" applyAlignment="1">
      <alignment horizontal="center" wrapText="1"/>
    </xf>
    <xf numFmtId="164" fontId="17" fillId="0" borderId="1" xfId="0" applyNumberFormat="1" applyFont="1" applyBorder="1" applyAlignment="1">
      <alignment horizontal="right" wrapText="1"/>
    </xf>
    <xf numFmtId="167" fontId="17" fillId="0" borderId="29" xfId="0" applyNumberFormat="1" applyFont="1" applyBorder="1" applyAlignment="1">
      <alignment horizontal="center" wrapText="1"/>
    </xf>
    <xf numFmtId="165" fontId="17" fillId="0" borderId="26" xfId="0" applyNumberFormat="1" applyFont="1" applyBorder="1" applyAlignment="1">
      <alignment horizontal="center" wrapText="1"/>
    </xf>
    <xf numFmtId="0" fontId="17" fillId="0" borderId="29" xfId="0" applyFont="1" applyBorder="1" applyAlignment="1">
      <alignment horizontal="center" wrapText="1"/>
    </xf>
    <xf numFmtId="165" fontId="17" fillId="0" borderId="30" xfId="0" applyNumberFormat="1" applyFont="1" applyBorder="1" applyAlignment="1">
      <alignment horizontal="center" wrapText="1"/>
    </xf>
    <xf numFmtId="167" fontId="17" fillId="0" borderId="24" xfId="0" applyNumberFormat="1" applyFont="1" applyBorder="1" applyAlignment="1">
      <alignment horizontal="center" wrapText="1"/>
    </xf>
    <xf numFmtId="165" fontId="17" fillId="0" borderId="1" xfId="1" applyNumberFormat="1" applyFont="1" applyBorder="1" applyAlignment="1">
      <alignment horizontal="center" wrapText="1"/>
    </xf>
    <xf numFmtId="165" fontId="17" fillId="0" borderId="1" xfId="1" applyNumberFormat="1" applyFont="1" applyBorder="1" applyAlignment="1">
      <alignment wrapText="1"/>
    </xf>
    <xf numFmtId="164" fontId="0" fillId="0" borderId="32" xfId="0" applyNumberFormat="1" applyBorder="1" applyAlignment="1">
      <alignment horizontal="right" wrapText="1"/>
    </xf>
    <xf numFmtId="167" fontId="0" fillId="0" borderId="33" xfId="0" applyNumberFormat="1" applyBorder="1" applyAlignment="1">
      <alignment horizontal="center" wrapText="1"/>
    </xf>
    <xf numFmtId="0" fontId="0" fillId="0" borderId="34" xfId="0" applyBorder="1" applyAlignment="1">
      <alignment horizontal="center" wrapText="1"/>
    </xf>
    <xf numFmtId="165" fontId="0" fillId="0" borderId="35" xfId="0" applyNumberFormat="1" applyBorder="1" applyAlignment="1">
      <alignment horizontal="center" wrapText="1"/>
    </xf>
    <xf numFmtId="0" fontId="0" fillId="0" borderId="33" xfId="0" applyBorder="1" applyAlignment="1">
      <alignment horizontal="center" wrapText="1"/>
    </xf>
    <xf numFmtId="165" fontId="0" fillId="0" borderId="31" xfId="0" applyNumberFormat="1" applyBorder="1" applyAlignment="1">
      <alignment horizontal="center" wrapText="1"/>
    </xf>
    <xf numFmtId="167" fontId="0" fillId="0" borderId="36" xfId="0" applyNumberFormat="1" applyBorder="1" applyAlignment="1">
      <alignment horizontal="center" wrapText="1"/>
    </xf>
    <xf numFmtId="165" fontId="1" fillId="0" borderId="32" xfId="1" applyNumberFormat="1" applyBorder="1" applyAlignment="1">
      <alignment horizontal="center" wrapText="1"/>
    </xf>
    <xf numFmtId="165" fontId="0" fillId="0" borderId="34" xfId="1" applyNumberFormat="1" applyFont="1" applyBorder="1" applyAlignment="1">
      <alignment horizontal="center" wrapText="1"/>
    </xf>
    <xf numFmtId="164" fontId="0" fillId="0" borderId="21" xfId="0" applyNumberFormat="1" applyBorder="1" applyAlignment="1">
      <alignment horizontal="right" wrapText="1"/>
    </xf>
    <xf numFmtId="0" fontId="0" fillId="0" borderId="38" xfId="0" applyBorder="1" applyAlignment="1">
      <alignment horizontal="center" wrapText="1"/>
    </xf>
    <xf numFmtId="164" fontId="0" fillId="0" borderId="36" xfId="0" applyNumberFormat="1" applyBorder="1" applyAlignment="1">
      <alignment horizontal="right" wrapText="1"/>
    </xf>
    <xf numFmtId="0" fontId="0" fillId="0" borderId="39" xfId="0" applyBorder="1" applyAlignment="1">
      <alignment horizontal="center" wrapText="1"/>
    </xf>
    <xf numFmtId="0" fontId="0" fillId="0" borderId="40" xfId="0" applyBorder="1" applyAlignment="1">
      <alignment horizontal="center" wrapText="1"/>
    </xf>
    <xf numFmtId="165" fontId="1" fillId="0" borderId="42" xfId="1" applyNumberFormat="1" applyBorder="1" applyAlignment="1">
      <alignment wrapText="1"/>
    </xf>
    <xf numFmtId="165" fontId="1" fillId="0" borderId="43" xfId="1" applyNumberFormat="1" applyBorder="1" applyAlignment="1">
      <alignment wrapText="1"/>
    </xf>
    <xf numFmtId="167" fontId="0" fillId="0" borderId="34" xfId="0" applyNumberFormat="1" applyBorder="1" applyAlignment="1">
      <alignment horizontal="center" wrapText="1"/>
    </xf>
    <xf numFmtId="0" fontId="0" fillId="2" borderId="28" xfId="0" applyFill="1" applyBorder="1"/>
    <xf numFmtId="0" fontId="0" fillId="2" borderId="10" xfId="0" applyFill="1" applyBorder="1"/>
    <xf numFmtId="0" fontId="0" fillId="2" borderId="27" xfId="0" applyFill="1" applyBorder="1"/>
    <xf numFmtId="0" fontId="19" fillId="2" borderId="11" xfId="0" applyFont="1" applyFill="1" applyBorder="1" applyAlignment="1">
      <alignment horizontal="center" wrapText="1"/>
    </xf>
    <xf numFmtId="0" fontId="19" fillId="2" borderId="15" xfId="0" applyFont="1" applyFill="1" applyBorder="1" applyAlignment="1">
      <alignment horizontal="center" wrapText="1"/>
    </xf>
    <xf numFmtId="0" fontId="19" fillId="2" borderId="37" xfId="0" applyFont="1" applyFill="1" applyBorder="1" applyAlignment="1">
      <alignment horizontal="center" wrapText="1"/>
    </xf>
    <xf numFmtId="0" fontId="19" fillId="2" borderId="16" xfId="0" applyFont="1" applyFill="1" applyBorder="1" applyAlignment="1">
      <alignment horizontal="center" wrapText="1"/>
    </xf>
    <xf numFmtId="0" fontId="19" fillId="2" borderId="38" xfId="0" applyFont="1" applyFill="1" applyBorder="1" applyAlignment="1">
      <alignment horizontal="center" wrapText="1"/>
    </xf>
    <xf numFmtId="0" fontId="19" fillId="2" borderId="17" xfId="0" applyFont="1" applyFill="1" applyBorder="1" applyAlignment="1">
      <alignment horizontal="center" wrapText="1"/>
    </xf>
    <xf numFmtId="0" fontId="19" fillId="2" borderId="18" xfId="0" applyFont="1" applyFill="1" applyBorder="1" applyAlignment="1">
      <alignment horizontal="center" wrapText="1"/>
    </xf>
    <xf numFmtId="0" fontId="19" fillId="2" borderId="19" xfId="0" applyFont="1" applyFill="1" applyBorder="1" applyAlignment="1">
      <alignment horizontal="center" wrapText="1"/>
    </xf>
    <xf numFmtId="0" fontId="19" fillId="2" borderId="20" xfId="0" applyFont="1" applyFill="1" applyBorder="1" applyAlignment="1">
      <alignment horizontal="center" wrapText="1"/>
    </xf>
    <xf numFmtId="0" fontId="19" fillId="2" borderId="21" xfId="0" applyFont="1" applyFill="1" applyBorder="1" applyAlignment="1">
      <alignment horizontal="center" wrapText="1"/>
    </xf>
    <xf numFmtId="0" fontId="3" fillId="0" borderId="0" xfId="0" applyFont="1" applyAlignment="1">
      <alignment horizontal="center" vertical="center"/>
    </xf>
    <xf numFmtId="0" fontId="11" fillId="0" borderId="0" xfId="0" applyFont="1" applyAlignment="1">
      <alignment horizontal="center" vertical="center"/>
    </xf>
    <xf numFmtId="0" fontId="26" fillId="0" borderId="0" xfId="0" applyFont="1" applyAlignment="1">
      <alignment horizontal="center" vertical="center"/>
    </xf>
    <xf numFmtId="0" fontId="23" fillId="0" borderId="2" xfId="0" applyFont="1" applyFill="1" applyBorder="1" applyAlignment="1">
      <alignment horizontal="right" vertical="center" wrapText="1"/>
    </xf>
    <xf numFmtId="0" fontId="23" fillId="0" borderId="0" xfId="0" applyFont="1" applyFill="1" applyBorder="1" applyAlignment="1">
      <alignment horizontal="right" vertical="center" wrapText="1"/>
    </xf>
    <xf numFmtId="0" fontId="24" fillId="3" borderId="6" xfId="0" applyFont="1" applyFill="1" applyBorder="1" applyAlignment="1">
      <alignment horizontal="right" vertical="center" wrapText="1"/>
    </xf>
    <xf numFmtId="0" fontId="24" fillId="3" borderId="7" xfId="0" applyFont="1" applyFill="1" applyBorder="1" applyAlignment="1">
      <alignment horizontal="right" vertical="center" wrapText="1"/>
    </xf>
    <xf numFmtId="0" fontId="25" fillId="3" borderId="9" xfId="0" applyFont="1" applyFill="1" applyBorder="1" applyAlignment="1">
      <alignment horizontal="right" vertical="center" wrapText="1"/>
    </xf>
    <xf numFmtId="0" fontId="25" fillId="3" borderId="3" xfId="0" applyFont="1" applyFill="1" applyBorder="1" applyAlignment="1">
      <alignment horizontal="right" vertical="center" wrapText="1"/>
    </xf>
    <xf numFmtId="0" fontId="24" fillId="4" borderId="6" xfId="0" applyFont="1" applyFill="1" applyBorder="1" applyAlignment="1">
      <alignment horizontal="right" vertical="center" wrapText="1"/>
    </xf>
    <xf numFmtId="0" fontId="24" fillId="4" borderId="7" xfId="0" applyFont="1" applyFill="1" applyBorder="1" applyAlignment="1">
      <alignment horizontal="right" vertical="center" wrapText="1"/>
    </xf>
    <xf numFmtId="0" fontId="25" fillId="4" borderId="9" xfId="0" applyFont="1" applyFill="1" applyBorder="1" applyAlignment="1">
      <alignment horizontal="right" vertical="center" wrapText="1"/>
    </xf>
    <xf numFmtId="0" fontId="25" fillId="4" borderId="3" xfId="0" applyFont="1" applyFill="1" applyBorder="1" applyAlignment="1">
      <alignment horizontal="right" vertical="center" wrapText="1"/>
    </xf>
    <xf numFmtId="0" fontId="23" fillId="0" borderId="9" xfId="0" applyFont="1" applyFill="1" applyBorder="1" applyAlignment="1">
      <alignment horizontal="right" vertical="center" wrapText="1"/>
    </xf>
    <xf numFmtId="17" fontId="3" fillId="0" borderId="0" xfId="0" applyNumberFormat="1" applyFont="1" applyBorder="1" applyAlignment="1">
      <alignment horizontal="center"/>
    </xf>
    <xf numFmtId="9" fontId="3" fillId="0" borderId="0" xfId="6" applyFont="1" applyBorder="1" applyAlignment="1">
      <alignment horizontal="right"/>
    </xf>
    <xf numFmtId="41" fontId="3" fillId="0" borderId="0" xfId="0" applyNumberFormat="1" applyFont="1" applyBorder="1" applyAlignment="1">
      <alignment horizontal="right"/>
    </xf>
    <xf numFmtId="3" fontId="7" fillId="0" borderId="0" xfId="0" applyNumberFormat="1" applyFont="1" applyBorder="1" applyAlignment="1">
      <alignment horizontal="right"/>
    </xf>
    <xf numFmtId="0" fontId="3" fillId="0" borderId="0" xfId="0" applyFont="1" applyBorder="1"/>
    <xf numFmtId="164" fontId="6" fillId="0" borderId="0" xfId="0" applyNumberFormat="1" applyFont="1" applyBorder="1" applyAlignment="1">
      <alignment horizontal="center"/>
    </xf>
    <xf numFmtId="165" fontId="7" fillId="0" borderId="0" xfId="1" applyNumberFormat="1" applyFont="1" applyBorder="1" applyAlignment="1">
      <alignment horizontal="center"/>
    </xf>
    <xf numFmtId="0" fontId="18" fillId="0" borderId="0" xfId="4" applyFont="1" applyFill="1" applyAlignment="1">
      <alignment horizontal="center"/>
    </xf>
    <xf numFmtId="0" fontId="19" fillId="0" borderId="0" xfId="0" applyFont="1" applyAlignment="1">
      <alignment horizontal="center" wrapText="1"/>
    </xf>
    <xf numFmtId="0" fontId="10" fillId="0" borderId="0" xfId="0" applyFont="1" applyAlignment="1">
      <alignment horizontal="center" vertical="center"/>
    </xf>
    <xf numFmtId="0" fontId="22" fillId="0" borderId="0" xfId="0" applyFont="1"/>
    <xf numFmtId="164" fontId="0" fillId="0" borderId="0" xfId="0" applyNumberFormat="1" applyAlignment="1">
      <alignment horizontal="right" wrapText="1"/>
    </xf>
    <xf numFmtId="0" fontId="0" fillId="0" borderId="0" xfId="0" applyAlignment="1">
      <alignment horizontal="center" wrapText="1"/>
    </xf>
    <xf numFmtId="165" fontId="0" fillId="0" borderId="0" xfId="0" applyNumberFormat="1" applyAlignment="1">
      <alignment horizontal="center" wrapText="1"/>
    </xf>
    <xf numFmtId="167" fontId="0" fillId="0" borderId="0" xfId="0" applyNumberFormat="1" applyAlignment="1">
      <alignment horizontal="center" wrapText="1"/>
    </xf>
    <xf numFmtId="0" fontId="19" fillId="0" borderId="0" xfId="0" applyFont="1" applyAlignment="1">
      <alignment wrapText="1"/>
    </xf>
    <xf numFmtId="0" fontId="4" fillId="0" borderId="0" xfId="0" applyFont="1" applyAlignment="1">
      <alignment vertical="center" wrapText="1"/>
    </xf>
    <xf numFmtId="165" fontId="0" fillId="0" borderId="47" xfId="1" applyNumberFormat="1" applyFont="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164" fontId="0" fillId="0" borderId="15" xfId="0" applyNumberFormat="1" applyBorder="1" applyAlignment="1">
      <alignment horizontal="right" wrapText="1"/>
    </xf>
    <xf numFmtId="167" fontId="0" fillId="0" borderId="49" xfId="0" applyNumberFormat="1" applyBorder="1" applyAlignment="1">
      <alignment horizontal="center" wrapText="1"/>
    </xf>
    <xf numFmtId="165" fontId="0" fillId="0" borderId="48" xfId="0" applyNumberFormat="1" applyBorder="1" applyAlignment="1">
      <alignment horizontal="center" wrapText="1"/>
    </xf>
    <xf numFmtId="0" fontId="0" fillId="0" borderId="49" xfId="0" applyBorder="1" applyAlignment="1">
      <alignment horizontal="center" wrapText="1"/>
    </xf>
    <xf numFmtId="165" fontId="0" fillId="0" borderId="12" xfId="0" applyNumberFormat="1" applyBorder="1" applyAlignment="1">
      <alignment horizontal="center" wrapText="1"/>
    </xf>
    <xf numFmtId="167" fontId="0" fillId="0" borderId="46" xfId="0" applyNumberFormat="1" applyBorder="1" applyAlignment="1">
      <alignment horizontal="center" wrapText="1"/>
    </xf>
    <xf numFmtId="165" fontId="1" fillId="0" borderId="15" xfId="1" applyNumberFormat="1" applyBorder="1" applyAlignment="1">
      <alignment horizontal="center" wrapText="1"/>
    </xf>
    <xf numFmtId="165" fontId="1" fillId="0" borderId="15" xfId="1" applyNumberFormat="1" applyBorder="1" applyAlignment="1">
      <alignment wrapText="1"/>
    </xf>
    <xf numFmtId="166" fontId="3" fillId="6" borderId="0" xfId="3" applyNumberFormat="1" applyFont="1" applyFill="1"/>
    <xf numFmtId="165" fontId="3" fillId="0" borderId="0" xfId="0" applyNumberFormat="1" applyFont="1" applyBorder="1"/>
    <xf numFmtId="0" fontId="23" fillId="0" borderId="8" xfId="0" applyFont="1" applyFill="1" applyBorder="1" applyAlignment="1">
      <alignment horizontal="center" vertical="center" wrapText="1"/>
    </xf>
    <xf numFmtId="0" fontId="27" fillId="0" borderId="0" xfId="2" applyFont="1" applyAlignment="1">
      <alignment horizontal="right"/>
    </xf>
    <xf numFmtId="165" fontId="0" fillId="0" borderId="49" xfId="1" applyNumberFormat="1" applyFont="1" applyBorder="1" applyAlignment="1">
      <alignment horizontal="center" wrapText="1"/>
    </xf>
    <xf numFmtId="165" fontId="0" fillId="0" borderId="18" xfId="1" applyNumberFormat="1" applyFont="1" applyBorder="1" applyAlignment="1">
      <alignment horizontal="center" wrapText="1"/>
    </xf>
    <xf numFmtId="0" fontId="24" fillId="4" borderId="5"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3" fillId="0" borderId="0" xfId="0" applyFont="1" applyAlignment="1">
      <alignment wrapText="1"/>
    </xf>
    <xf numFmtId="0" fontId="4" fillId="0" borderId="0" xfId="0" applyFont="1" applyAlignment="1">
      <alignment horizontal="left" vertical="center" wrapText="1"/>
    </xf>
    <xf numFmtId="0" fontId="15" fillId="0" borderId="0" xfId="0" applyFont="1" applyAlignment="1">
      <alignment horizontal="center"/>
    </xf>
    <xf numFmtId="0" fontId="10" fillId="0" borderId="0" xfId="0" applyFont="1" applyAlignment="1">
      <alignment horizontal="center" vertical="center"/>
    </xf>
    <xf numFmtId="0" fontId="4" fillId="0" borderId="9" xfId="0" applyFont="1" applyBorder="1" applyAlignment="1">
      <alignment horizontal="left" vertical="center" wrapText="1"/>
    </xf>
    <xf numFmtId="0" fontId="14" fillId="0" borderId="0" xfId="0" applyFont="1" applyAlignment="1">
      <alignment horizontal="center" vertical="center"/>
    </xf>
    <xf numFmtId="0" fontId="16" fillId="5" borderId="44"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19" fillId="2" borderId="14"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7" xfId="0" applyFont="1" applyFill="1" applyBorder="1" applyAlignment="1">
      <alignment horizontal="center" wrapText="1"/>
    </xf>
    <xf numFmtId="0" fontId="19" fillId="2" borderId="41" xfId="0" applyFont="1" applyFill="1" applyBorder="1" applyAlignment="1">
      <alignment horizontal="center" wrapText="1"/>
    </xf>
    <xf numFmtId="0" fontId="21" fillId="3" borderId="5" xfId="4" applyFont="1" applyFill="1" applyBorder="1" applyAlignment="1">
      <alignment horizontal="center"/>
    </xf>
    <xf numFmtId="0" fontId="21" fillId="3" borderId="6" xfId="4" applyFont="1" applyFill="1" applyBorder="1" applyAlignment="1">
      <alignment horizontal="center"/>
    </xf>
    <xf numFmtId="0" fontId="21" fillId="3" borderId="7" xfId="4" applyFont="1" applyFill="1" applyBorder="1" applyAlignment="1">
      <alignment horizontal="center"/>
    </xf>
    <xf numFmtId="0" fontId="21" fillId="3" borderId="44" xfId="4" applyFont="1" applyFill="1" applyBorder="1" applyAlignment="1">
      <alignment horizontal="center"/>
    </xf>
    <xf numFmtId="0" fontId="21" fillId="3" borderId="30" xfId="4" applyFont="1" applyFill="1" applyBorder="1" applyAlignment="1">
      <alignment horizontal="center"/>
    </xf>
    <xf numFmtId="0" fontId="21" fillId="3" borderId="45" xfId="4" applyFont="1" applyFill="1" applyBorder="1" applyAlignment="1">
      <alignment horizontal="center"/>
    </xf>
    <xf numFmtId="0" fontId="21" fillId="4" borderId="44" xfId="4" applyFont="1" applyFill="1" applyBorder="1" applyAlignment="1">
      <alignment horizontal="center"/>
    </xf>
    <xf numFmtId="0" fontId="21" fillId="4" borderId="30" xfId="4" applyFont="1" applyFill="1" applyBorder="1" applyAlignment="1">
      <alignment horizontal="center"/>
    </xf>
    <xf numFmtId="0" fontId="21" fillId="4" borderId="45" xfId="4" applyFont="1" applyFill="1" applyBorder="1" applyAlignment="1">
      <alignment horizontal="center"/>
    </xf>
    <xf numFmtId="0" fontId="21" fillId="4" borderId="5" xfId="4" applyFont="1" applyFill="1" applyBorder="1" applyAlignment="1">
      <alignment horizontal="center"/>
    </xf>
    <xf numFmtId="0" fontId="21" fillId="4" borderId="6" xfId="4" applyFont="1" applyFill="1" applyBorder="1" applyAlignment="1">
      <alignment horizontal="center"/>
    </xf>
    <xf numFmtId="0" fontId="21" fillId="4" borderId="7" xfId="4" applyFont="1" applyFill="1" applyBorder="1" applyAlignment="1">
      <alignment horizontal="center"/>
    </xf>
  </cellXfs>
  <cellStyles count="7">
    <cellStyle name="Comma" xfId="1" builtinId="3"/>
    <cellStyle name="Currency" xfId="3" builtinId="4"/>
    <cellStyle name="Hyperlink" xfId="2" builtinId="8"/>
    <cellStyle name="Normal" xfId="0" builtinId="0"/>
    <cellStyle name="Normal 3 2" xfId="5" xr:uid="{A92EBB8D-11FD-4065-AD58-DA7A1DB91751}"/>
    <cellStyle name="Percent" xfId="6" builtinId="5"/>
    <cellStyle name="Title 2" xfId="4" xr:uid="{00000000-0005-0000-0000-000005000000}"/>
  </cellStyles>
  <dxfs count="0"/>
  <tableStyles count="0" defaultTableStyle="TableStyleMedium2" defaultPivotStyle="PivotStyleLight16"/>
  <colors>
    <mruColors>
      <color rgb="FFFF9933"/>
      <color rgb="FF6633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aseline="0">
                <a:solidFill>
                  <a:schemeClr val="tx1">
                    <a:lumMod val="65000"/>
                    <a:lumOff val="35000"/>
                  </a:schemeClr>
                </a:solidFill>
              </a:rPr>
              <a:t>STANDARD PRODUCT TOTAL SAVINGS/(LOSS) </a:t>
            </a:r>
            <a:endParaRPr lang="en-US" sz="1600">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05750348131797E-2"/>
          <c:y val="0.19411602228025737"/>
          <c:w val="0.87647372426951187"/>
          <c:h val="0.62323357062381601"/>
        </c:manualLayout>
      </c:layout>
      <c:barChart>
        <c:barDir val="col"/>
        <c:grouping val="clustered"/>
        <c:varyColors val="0"/>
        <c:ser>
          <c:idx val="0"/>
          <c:order val="0"/>
          <c:tx>
            <c:strRef>
              <c:f>'Chart Data'!$B$2</c:f>
              <c:strCache>
                <c:ptCount val="1"/>
                <c:pt idx="0">
                  <c:v>vs. Basic Service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dLbl>
              <c:idx val="4"/>
              <c:layout>
                <c:manualLayout>
                  <c:x val="0"/>
                  <c:y val="1.005025125628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81-4824-834F-C4FDE6DFCE2A}"/>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'Chart Data'!$A$3:$A$7</c:f>
              <c:strCache>
                <c:ptCount val="5"/>
                <c:pt idx="0">
                  <c:v>Q1'21</c:v>
                </c:pt>
                <c:pt idx="1">
                  <c:v>Q2'21</c:v>
                </c:pt>
                <c:pt idx="2">
                  <c:v>Q3'21</c:v>
                </c:pt>
                <c:pt idx="3">
                  <c:v>Q4'21</c:v>
                </c:pt>
                <c:pt idx="4">
                  <c:v>Q1'22</c:v>
                </c:pt>
              </c:strCache>
            </c:strRef>
          </c:cat>
          <c:val>
            <c:numRef>
              <c:f>'Chart Data'!$B$3:$B$7</c:f>
              <c:numCache>
                <c:formatCode>_("$"* #,##0_);_("$"* \(#,##0\);_("$"* "-"??_);_(@_)</c:formatCode>
                <c:ptCount val="5"/>
                <c:pt idx="0">
                  <c:v>14497.315354</c:v>
                </c:pt>
                <c:pt idx="1">
                  <c:v>12900.208935000002</c:v>
                </c:pt>
                <c:pt idx="2">
                  <c:v>312.53526999999389</c:v>
                </c:pt>
                <c:pt idx="3">
                  <c:v>616.13361999999313</c:v>
                </c:pt>
                <c:pt idx="4">
                  <c:v>53708.914959000016</c:v>
                </c:pt>
              </c:numCache>
            </c:numRef>
          </c:val>
          <c:extLst>
            <c:ext xmlns:c16="http://schemas.microsoft.com/office/drawing/2014/chart" uri="{C3380CC4-5D6E-409C-BE32-E72D297353CC}">
              <c16:uniqueId val="{00000000-ECB5-4C57-B4D0-97E2F8E227C4}"/>
            </c:ext>
          </c:extLst>
        </c:ser>
        <c:dLbls>
          <c:dLblPos val="outEnd"/>
          <c:showLegendKey val="0"/>
          <c:showVal val="1"/>
          <c:showCatName val="0"/>
          <c:showSerName val="0"/>
          <c:showPercent val="0"/>
          <c:showBubbleSize val="0"/>
        </c:dLbls>
        <c:gapWidth val="100"/>
        <c:overlap val="-24"/>
        <c:axId val="192804736"/>
        <c:axId val="192807680"/>
        <c:extLst>
          <c:ext xmlns:c15="http://schemas.microsoft.com/office/drawing/2012/chart" uri="{02D57815-91ED-43cb-92C2-25804820EDAC}">
            <c15:filteredBarSeries>
              <c15:ser>
                <c:idx val="1"/>
                <c:order val="1"/>
                <c:tx>
                  <c:strRef>
                    <c:extLst>
                      <c:ext uri="{02D57815-91ED-43cb-92C2-25804820EDAC}">
                        <c15:formulaRef>
                          <c15:sqref>'Chart Data'!$C$2</c15:sqref>
                        </c15:formulaRef>
                      </c:ext>
                    </c:extLst>
                    <c:strCache>
                      <c:ptCount val="1"/>
                      <c:pt idx="0">
                        <c:v>vs. Green BS Options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'Chart Data'!$A$3:$A$7</c15:sqref>
                        </c15:formulaRef>
                      </c:ext>
                    </c:extLst>
                    <c:strCache>
                      <c:ptCount val="5"/>
                      <c:pt idx="0">
                        <c:v>Q1'21</c:v>
                      </c:pt>
                      <c:pt idx="1">
                        <c:v>Q2'21</c:v>
                      </c:pt>
                      <c:pt idx="2">
                        <c:v>Q3'21</c:v>
                      </c:pt>
                      <c:pt idx="3">
                        <c:v>Q4'21</c:v>
                      </c:pt>
                      <c:pt idx="4">
                        <c:v>Q1'22</c:v>
                      </c:pt>
                    </c:strCache>
                  </c:strRef>
                </c:cat>
                <c:val>
                  <c:numRef>
                    <c:extLst>
                      <c:ext uri="{02D57815-91ED-43cb-92C2-25804820EDAC}">
                        <c15:formulaRef>
                          <c15:sqref>'Chart Data'!$C$3:$C$7</c15:sqref>
                        </c15:formulaRef>
                      </c:ext>
                    </c:extLst>
                    <c:numCache>
                      <c:formatCode>_("$"* #,##0_);_("$"* \(#,##0\);_("$"* "-"??_);_(@_)</c:formatCode>
                      <c:ptCount val="5"/>
                    </c:numCache>
                  </c:numRef>
                </c:val>
                <c:extLst>
                  <c:ext xmlns:c16="http://schemas.microsoft.com/office/drawing/2014/chart" uri="{C3380CC4-5D6E-409C-BE32-E72D297353CC}">
                    <c16:uniqueId val="{00000001-287C-4037-B9D6-5588C4206E01}"/>
                  </c:ext>
                </c:extLst>
              </c15:ser>
            </c15:filteredBarSeries>
          </c:ext>
        </c:extLst>
      </c:barChart>
      <c:catAx>
        <c:axId val="192804736"/>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7680"/>
        <c:crosses val="autoZero"/>
        <c:auto val="1"/>
        <c:lblAlgn val="ctr"/>
        <c:lblOffset val="100"/>
        <c:noMultiLvlLbl val="1"/>
      </c:catAx>
      <c:valAx>
        <c:axId val="192807680"/>
        <c:scaling>
          <c:orientation val="minMax"/>
        </c:scaling>
        <c:delete val="0"/>
        <c:axPos val="l"/>
        <c:majorGridlines>
          <c:spPr>
            <a:ln w="9525" cap="flat" cmpd="sng" algn="ctr">
              <a:solidFill>
                <a:schemeClr val="tx2">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4736"/>
        <c:crosses val="autoZero"/>
        <c:crossBetween val="between"/>
      </c:valAx>
      <c:spPr>
        <a:noFill/>
        <a:ln>
          <a:noFill/>
        </a:ln>
        <a:effectLst/>
      </c:spPr>
    </c:plotArea>
    <c:legend>
      <c:legendPos val="t"/>
      <c:layout>
        <c:manualLayout>
          <c:xMode val="edge"/>
          <c:yMode val="edge"/>
          <c:x val="0.24851208341925252"/>
          <c:y val="0.11040767386091127"/>
          <c:w val="0.43164487934153861"/>
          <c:h val="7.722612891257650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2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STANDARD PRODUCT RATE</a:t>
            </a:r>
            <a:r>
              <a:rPr lang="en-US" baseline="0"/>
              <a:t> CLASS </a:t>
            </a:r>
            <a:r>
              <a:rPr lang="en-US"/>
              <a:t>SAVINGS/(LOSS)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240049285788822E-2"/>
          <c:y val="0.23061179314024449"/>
          <c:w val="0.8969339754860739"/>
          <c:h val="0.6772042900930404"/>
        </c:manualLayout>
      </c:layout>
      <c:barChart>
        <c:barDir val="col"/>
        <c:grouping val="clustered"/>
        <c:varyColors val="0"/>
        <c:ser>
          <c:idx val="0"/>
          <c:order val="0"/>
          <c:tx>
            <c:strRef>
              <c:f>'Chart Data'!$B$11</c:f>
              <c:strCache>
                <c:ptCount val="1"/>
                <c:pt idx="0">
                  <c:v>Residential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Q1'21</c:v>
                </c:pt>
                <c:pt idx="1">
                  <c:v>Q2'21</c:v>
                </c:pt>
                <c:pt idx="2">
                  <c:v>Q3'21</c:v>
                </c:pt>
                <c:pt idx="3">
                  <c:v>Q4'21</c:v>
                </c:pt>
                <c:pt idx="4">
                  <c:v>Q1'22</c:v>
                </c:pt>
              </c:strCache>
            </c:strRef>
          </c:cat>
          <c:val>
            <c:numRef>
              <c:f>'Chart Data'!$B$12:$B$16</c:f>
              <c:numCache>
                <c:formatCode>_("$"* #,##0_);_("$"* \(#,##0\);_("$"* "-"??_);_(@_)</c:formatCode>
                <c:ptCount val="5"/>
                <c:pt idx="0">
                  <c:v>14066.132740000001</c:v>
                </c:pt>
                <c:pt idx="1">
                  <c:v>11485.074160000004</c:v>
                </c:pt>
                <c:pt idx="2">
                  <c:v>1089.7627799999955</c:v>
                </c:pt>
                <c:pt idx="3">
                  <c:v>1302.8504399999947</c:v>
                </c:pt>
                <c:pt idx="4">
                  <c:v>47433.831222000015</c:v>
                </c:pt>
              </c:numCache>
            </c:numRef>
          </c:val>
          <c:extLst>
            <c:ext xmlns:c16="http://schemas.microsoft.com/office/drawing/2014/chart" uri="{C3380CC4-5D6E-409C-BE32-E72D297353CC}">
              <c16:uniqueId val="{00000000-2867-4CF4-9C78-0016572AF47E}"/>
            </c:ext>
          </c:extLst>
        </c:ser>
        <c:ser>
          <c:idx val="1"/>
          <c:order val="1"/>
          <c:tx>
            <c:strRef>
              <c:f>'Chart Data'!$C$11</c:f>
              <c:strCache>
                <c:ptCount val="1"/>
                <c:pt idx="0">
                  <c:v>Commercial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1.2944982499301023E-3"/>
                  <c:y val="7.83486545579833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A-4A8D-8F6C-E58DF8E73EA2}"/>
                </c:ext>
              </c:extLst>
            </c:dLbl>
            <c:dLbl>
              <c:idx val="1"/>
              <c:layout>
                <c:manualLayout>
                  <c:x val="-4.7418355118134598E-17"/>
                  <c:y val="2.77743137036519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9C-4240-B264-9DEFFE456DA8}"/>
                </c:ext>
              </c:extLst>
            </c:dLbl>
            <c:dLbl>
              <c:idx val="2"/>
              <c:layout>
                <c:manualLayout>
                  <c:x val="-1.2449424214130097E-3"/>
                  <c:y val="-2.20994539230735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2E-443A-A29D-27176DF70ABA}"/>
                </c:ext>
              </c:extLst>
            </c:dLbl>
            <c:dLbl>
              <c:idx val="4"/>
              <c:layout>
                <c:manualLayout>
                  <c:x val="-9.4928775036231021E-17"/>
                  <c:y val="7.804413452361030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Q1'21</c:v>
                </c:pt>
                <c:pt idx="1">
                  <c:v>Q2'21</c:v>
                </c:pt>
                <c:pt idx="2">
                  <c:v>Q3'21</c:v>
                </c:pt>
                <c:pt idx="3">
                  <c:v>Q4'21</c:v>
                </c:pt>
                <c:pt idx="4">
                  <c:v>Q1'22</c:v>
                </c:pt>
              </c:strCache>
            </c:strRef>
          </c:cat>
          <c:val>
            <c:numRef>
              <c:f>'Chart Data'!$C$12:$C$16</c:f>
              <c:numCache>
                <c:formatCode>_("$"* #,##0_);_("$"* \(#,##0\);_("$"* "-"??_);_(@_)</c:formatCode>
                <c:ptCount val="5"/>
                <c:pt idx="0">
                  <c:v>431.43868499999968</c:v>
                </c:pt>
                <c:pt idx="1">
                  <c:v>1556.5685149999986</c:v>
                </c:pt>
                <c:pt idx="2">
                  <c:v>-604.48155000000156</c:v>
                </c:pt>
                <c:pt idx="3">
                  <c:v>-615.87629000000152</c:v>
                </c:pt>
                <c:pt idx="4">
                  <c:v>6232.077900000003</c:v>
                </c:pt>
              </c:numCache>
            </c:numRef>
          </c:val>
          <c:extLst>
            <c:ext xmlns:c16="http://schemas.microsoft.com/office/drawing/2014/chart" uri="{C3380CC4-5D6E-409C-BE32-E72D297353CC}">
              <c16:uniqueId val="{00000001-2867-4CF4-9C78-0016572AF47E}"/>
            </c:ext>
          </c:extLst>
        </c:ser>
        <c:ser>
          <c:idx val="2"/>
          <c:order val="2"/>
          <c:tx>
            <c:strRef>
              <c:f>'Chart Data'!$E$11</c:f>
              <c:strCache>
                <c:ptCount val="1"/>
                <c:pt idx="0">
                  <c:v>Industrial</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0"/>
                  <c:y val="1.05820135210913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04-4734-A4E8-771933262152}"/>
                </c:ext>
              </c:extLst>
            </c:dLbl>
            <c:dLbl>
              <c:idx val="1"/>
              <c:layout>
                <c:manualLayout>
                  <c:x val="-1.360614236946785E-4"/>
                  <c:y val="-1.3328696894968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A5-4980-B5DE-FB86356F2F29}"/>
                </c:ext>
              </c:extLst>
            </c:dLbl>
            <c:dLbl>
              <c:idx val="4"/>
              <c:layout>
                <c:manualLayout>
                  <c:x val="-9.4836710236269195E-17"/>
                  <c:y val="-1.05820135210913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Q1'21</c:v>
                </c:pt>
                <c:pt idx="1">
                  <c:v>Q2'21</c:v>
                </c:pt>
                <c:pt idx="2">
                  <c:v>Q3'21</c:v>
                </c:pt>
                <c:pt idx="3">
                  <c:v>Q4'21</c:v>
                </c:pt>
                <c:pt idx="4">
                  <c:v>Q1'22</c:v>
                </c:pt>
              </c:strCache>
            </c:strRef>
          </c:cat>
          <c:val>
            <c:numRef>
              <c:f>'Chart Data'!$E$12:$E$16</c:f>
              <c:numCache>
                <c:formatCode>_("$"* #,##0_);_("$"* \(#,##0\);_("$"* "-"??_);_(@_)</c:formatCode>
                <c:ptCount val="5"/>
                <c:pt idx="0">
                  <c:v>54.070200000000014</c:v>
                </c:pt>
                <c:pt idx="1">
                  <c:v>-99.781020000000069</c:v>
                </c:pt>
                <c:pt idx="2">
                  <c:v>-105.97639999999998</c:v>
                </c:pt>
                <c:pt idx="3">
                  <c:v>5.2803999999999975</c:v>
                </c:pt>
                <c:pt idx="4">
                  <c:v>0</c:v>
                </c:pt>
              </c:numCache>
            </c:numRef>
          </c:val>
          <c:extLst>
            <c:ext xmlns:c16="http://schemas.microsoft.com/office/drawing/2014/chart" uri="{C3380CC4-5D6E-409C-BE32-E72D297353CC}">
              <c16:uniqueId val="{00000000-AA15-44B9-A6DA-8677A8A319FA}"/>
            </c:ext>
          </c:extLst>
        </c:ser>
        <c:ser>
          <c:idx val="3"/>
          <c:order val="3"/>
          <c:tx>
            <c:strRef>
              <c:f>'Chart Data'!$F$11</c:f>
              <c:strCache>
                <c:ptCount val="1"/>
                <c:pt idx="0">
                  <c:v>Streetlight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Q1'21</c:v>
                </c:pt>
                <c:pt idx="1">
                  <c:v>Q2'21</c:v>
                </c:pt>
                <c:pt idx="2">
                  <c:v>Q3'21</c:v>
                </c:pt>
                <c:pt idx="3">
                  <c:v>Q4'21</c:v>
                </c:pt>
                <c:pt idx="4">
                  <c:v>Q1'22</c:v>
                </c:pt>
              </c:strCache>
            </c:strRef>
          </c:cat>
          <c:val>
            <c:numRef>
              <c:f>'Chart Data'!$F$12:$F$16</c:f>
              <c:numCache>
                <c:formatCode>_("$"* #,##0_);_("$"* \(#,##0\);_("$"* "-"??_);_(@_)</c:formatCode>
                <c:ptCount val="5"/>
                <c:pt idx="0">
                  <c:v>-54.326270999999991</c:v>
                </c:pt>
                <c:pt idx="1">
                  <c:v>-41.652720000000002</c:v>
                </c:pt>
                <c:pt idx="2">
                  <c:v>-66.769560000000013</c:v>
                </c:pt>
                <c:pt idx="3">
                  <c:v>-76.120930000000016</c:v>
                </c:pt>
                <c:pt idx="4">
                  <c:v>43.005837</c:v>
                </c:pt>
              </c:numCache>
            </c:numRef>
          </c:val>
          <c:extLst>
            <c:ext xmlns:c16="http://schemas.microsoft.com/office/drawing/2014/chart" uri="{C3380CC4-5D6E-409C-BE32-E72D297353CC}">
              <c16:uniqueId val="{00000001-B702-4043-AA76-B809894099E4}"/>
            </c:ext>
          </c:extLst>
        </c:ser>
        <c:dLbls>
          <c:dLblPos val="outEnd"/>
          <c:showLegendKey val="0"/>
          <c:showVal val="1"/>
          <c:showCatName val="0"/>
          <c:showSerName val="0"/>
          <c:showPercent val="0"/>
          <c:showBubbleSize val="0"/>
        </c:dLbls>
        <c:gapWidth val="100"/>
        <c:overlap val="-24"/>
        <c:axId val="192868352"/>
        <c:axId val="192869888"/>
        <c:extLst/>
      </c:barChart>
      <c:catAx>
        <c:axId val="19286835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9888"/>
        <c:crosses val="autoZero"/>
        <c:auto val="1"/>
        <c:lblAlgn val="ctr"/>
        <c:lblOffset val="100"/>
        <c:noMultiLvlLbl val="1"/>
      </c:catAx>
      <c:valAx>
        <c:axId val="1928698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8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Data'!$E$28</c:f>
          <c:strCache>
            <c:ptCount val="1"/>
            <c:pt idx="0">
              <c:v>AVERAGE METERS/MONTH: 643</c:v>
            </c:pt>
          </c:strCache>
        </c:strRef>
      </c:tx>
      <c:layout>
        <c:manualLayout>
          <c:xMode val="edge"/>
          <c:yMode val="edge"/>
          <c:x val="0.22403145703441346"/>
          <c:y val="1.83160812763573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02385621871615"/>
          <c:y val="0.20654251083783065"/>
          <c:w val="0.45550507859380029"/>
          <c:h val="0.68837565248164201"/>
        </c:manualLayout>
      </c:layout>
      <c:pieChart>
        <c:varyColors val="1"/>
        <c:ser>
          <c:idx val="0"/>
          <c:order val="0"/>
          <c:tx>
            <c:strRef>
              <c:f>'Chart Data'!$B$21</c:f>
              <c:strCache>
                <c:ptCount val="1"/>
                <c:pt idx="0">
                  <c:v>Meters</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B14-46E4-91CA-D252E32C9C7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B14-46E4-91CA-D252E32C9C76}"/>
              </c:ext>
            </c:extLst>
          </c:dPt>
          <c:dPt>
            <c:idx val="2"/>
            <c:bubble3D val="0"/>
            <c:spPr>
              <a:solidFill>
                <a:schemeClr val="accent4"/>
              </a:solidFill>
              <a:ln>
                <a:noFill/>
              </a:ln>
              <a:effectLst/>
            </c:spPr>
            <c:extLst>
              <c:ext xmlns:c16="http://schemas.microsoft.com/office/drawing/2014/chart" uri="{C3380CC4-5D6E-409C-BE32-E72D297353CC}">
                <c16:uniqueId val="{00000007-E359-4D56-B675-58ED6144FED0}"/>
              </c:ext>
            </c:extLst>
          </c:dPt>
          <c:dPt>
            <c:idx val="3"/>
            <c:bubble3D val="0"/>
            <c:spPr>
              <a:solidFill>
                <a:schemeClr val="accent5"/>
              </a:solidFill>
              <a:ln>
                <a:noFill/>
              </a:ln>
              <a:effectLst/>
            </c:spPr>
            <c:extLst>
              <c:ext xmlns:c16="http://schemas.microsoft.com/office/drawing/2014/chart" uri="{C3380CC4-5D6E-409C-BE32-E72D297353CC}">
                <c16:uniqueId val="{00000009-36C8-484B-A57A-81412536F7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B-880C-42AE-9773-4ECA9B7C7F93}"/>
              </c:ext>
            </c:extLst>
          </c:dPt>
          <c:dLbls>
            <c:dLbl>
              <c:idx val="0"/>
              <c:layout>
                <c:manualLayout>
                  <c:x val="0.40188351920693927"/>
                  <c:y val="-0.1310861423220973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B14-46E4-91CA-D252E32C9C76}"/>
                </c:ext>
              </c:extLst>
            </c:dLbl>
            <c:dLbl>
              <c:idx val="1"/>
              <c:layout>
                <c:manualLayout>
                  <c:x val="-4.250797646576706E-2"/>
                  <c:y val="-1.1235955056179775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B14-46E4-91CA-D252E32C9C76}"/>
                </c:ext>
              </c:extLst>
            </c:dLbl>
            <c:dLbl>
              <c:idx val="2"/>
              <c:layout>
                <c:manualLayout>
                  <c:x val="2.9739776951672861E-2"/>
                  <c:y val="-1.8726591760299626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E359-4D56-B675-58ED6144FED0}"/>
                </c:ext>
              </c:extLst>
            </c:dLbl>
            <c:dLbl>
              <c:idx val="3"/>
              <c:layout>
                <c:manualLayout>
                  <c:x val="7.1593634438817735E-2"/>
                  <c:y val="8.9887640449438172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6C8-484B-A57A-81412536F71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Data'!$A$22:$A$26</c15:sqref>
                  </c15:fullRef>
                </c:ext>
              </c:extLst>
              <c:f>('Chart Data'!$A$22:$A$23,'Chart Data'!$A$25:$A$26)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Data'!$B$22:$B$26</c15:sqref>
                  </c15:fullRef>
                </c:ext>
              </c:extLst>
              <c:f>('Chart Data'!$B$22:$B$23,'Chart Data'!$B$25:$B$26)</c:f>
              <c:numCache>
                <c:formatCode>_(* #,##0_);_(* \(#,##0\);_(* "-"??_);_(@_)</c:formatCode>
                <c:ptCount val="4"/>
                <c:pt idx="0">
                  <c:v>569</c:v>
                </c:pt>
                <c:pt idx="1">
                  <c:v>62</c:v>
                </c:pt>
                <c:pt idx="2">
                  <c:v>6</c:v>
                </c:pt>
                <c:pt idx="3">
                  <c:v>6</c:v>
                </c:pt>
              </c:numCache>
            </c:numRef>
          </c:val>
          <c:extLst>
            <c:ext xmlns:c15="http://schemas.microsoft.com/office/drawing/2012/chart" uri="{02D57815-91ED-43cb-92C2-25804820EDAC}">
              <c15:categoryFilterExceptions>
                <c15:categoryFilterException>
                  <c15:sqref>'Chart Data'!$B$24</c15:sqref>
                  <c15:spPr xmlns:c15="http://schemas.microsoft.com/office/drawing/2012/chart">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15:spPr>
                  <c15:bubble3D val="0"/>
                  <c15:dLbl>
                    <c:idx val="1"/>
                    <c:layout>
                      <c:manualLayout>
                        <c:x val="-4.7979783196245452E-3"/>
                        <c:y val="-4.1198501872659159E-2"/>
                      </c:manualLayout>
                    </c:layout>
                    <c:dLblPos val="bestFit"/>
                    <c:showLegendKey val="0"/>
                    <c:showVal val="1"/>
                    <c:showCatName val="0"/>
                    <c:showSerName val="0"/>
                    <c:showPercent val="1"/>
                    <c:showBubbleSize val="0"/>
                    <c:separator>
</c:separator>
                    <c:extLst>
                      <c:ext uri="{CE6537A1-D6FC-4f65-9D91-7224C49458BB}"/>
                      <c:ext xmlns:c16="http://schemas.microsoft.com/office/drawing/2014/chart" uri="{C3380CC4-5D6E-409C-BE32-E72D297353CC}">
                        <c16:uniqueId val="{0000000B-66DE-4A20-9F74-499A5D595E50}"/>
                      </c:ext>
                    </c:extLst>
                  </c15:dLbl>
                </c15:categoryFilterException>
              </c15:categoryFilterExceptions>
            </c:ext>
            <c:ext xmlns:c16="http://schemas.microsoft.com/office/drawing/2014/chart" uri="{C3380CC4-5D6E-409C-BE32-E72D297353CC}">
              <c16:uniqueId val="{00000006-7B14-46E4-91CA-D252E32C9C76}"/>
            </c:ext>
          </c:extLst>
        </c:ser>
        <c:dLbls>
          <c:dLblPos val="bestFit"/>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0750831796583047"/>
          <c:y val="0.33440502521454479"/>
          <c:w val="0.28505673779625129"/>
          <c:h val="0.3839614851514347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Data'!$E$37</c:f>
          <c:strCache>
            <c:ptCount val="1"/>
            <c:pt idx="0">
              <c:v>AVERAGE USAGE/MONTH: 420,035</c:v>
            </c:pt>
          </c:strCache>
        </c:strRef>
      </c:tx>
      <c:layout>
        <c:manualLayout>
          <c:xMode val="edge"/>
          <c:yMode val="edge"/>
          <c:x val="0.20188566710210951"/>
          <c:y val="1.173316472524559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3557747914838095"/>
          <c:y val="0.2402503051548836"/>
          <c:w val="0.44226744909809756"/>
          <c:h val="0.66215852364902428"/>
        </c:manualLayout>
      </c:layout>
      <c:pieChart>
        <c:varyColors val="1"/>
        <c:ser>
          <c:idx val="0"/>
          <c:order val="0"/>
          <c:tx>
            <c:strRef>
              <c:f>'Chart Data'!$B$31</c:f>
              <c:strCache>
                <c:ptCount val="1"/>
                <c:pt idx="0">
                  <c:v>Usage</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0F2-44CC-BEFC-460EB260323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0F2-44CC-BEFC-460EB2603237}"/>
              </c:ext>
            </c:extLst>
          </c:dPt>
          <c:dPt>
            <c:idx val="2"/>
            <c:bubble3D val="0"/>
            <c:spPr>
              <a:solidFill>
                <a:schemeClr val="accent4"/>
              </a:solidFill>
              <a:ln>
                <a:noFill/>
              </a:ln>
              <a:effectLst/>
            </c:spPr>
            <c:extLst>
              <c:ext xmlns:c16="http://schemas.microsoft.com/office/drawing/2014/chart" uri="{C3380CC4-5D6E-409C-BE32-E72D297353CC}">
                <c16:uniqueId val="{00000007-5776-4E25-8897-81AC265916BE}"/>
              </c:ext>
            </c:extLst>
          </c:dPt>
          <c:dPt>
            <c:idx val="3"/>
            <c:bubble3D val="0"/>
            <c:spPr>
              <a:solidFill>
                <a:schemeClr val="accent5"/>
              </a:solidFill>
              <a:ln>
                <a:noFill/>
              </a:ln>
              <a:effectLst/>
            </c:spPr>
            <c:extLst>
              <c:ext xmlns:c16="http://schemas.microsoft.com/office/drawing/2014/chart" uri="{C3380CC4-5D6E-409C-BE32-E72D297353CC}">
                <c16:uniqueId val="{00000009-5483-4C2D-B5F2-394152331947}"/>
              </c:ext>
            </c:extLst>
          </c:dPt>
          <c:dLbls>
            <c:dLbl>
              <c:idx val="0"/>
              <c:layout>
                <c:manualLayout>
                  <c:x val="0.42484336664024597"/>
                  <c:y val="-0.14129784384740235"/>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0F2-44CC-BEFC-460EB2603237}"/>
                </c:ext>
              </c:extLst>
            </c:dLbl>
            <c:dLbl>
              <c:idx val="1"/>
              <c:layout>
                <c:manualLayout>
                  <c:x val="-6.0734427665800506E-2"/>
                  <c:y val="-2.6217220732778691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0F2-44CC-BEFC-460EB2603237}"/>
                </c:ext>
              </c:extLst>
            </c:dLbl>
            <c:dLbl>
              <c:idx val="2"/>
              <c:layout>
                <c:manualLayout>
                  <c:x val="2.7517203669065543E-2"/>
                  <c:y val="-4.868912421801757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5776-4E25-8897-81AC265916BE}"/>
                </c:ext>
              </c:extLst>
            </c:dLbl>
            <c:dLbl>
              <c:idx val="3"/>
              <c:layout>
                <c:manualLayout>
                  <c:x val="6.1856585928525394E-2"/>
                  <c:y val="8.5368166159967451E-2"/>
                </c:manualLayout>
              </c:layout>
              <c:dLblPos val="bestFit"/>
              <c:showLegendKey val="0"/>
              <c:showVal val="1"/>
              <c:showCatName val="0"/>
              <c:showSerName val="0"/>
              <c:showPercent val="1"/>
              <c:showBubbleSize val="0"/>
              <c:separator>
</c:separator>
              <c:extLst xmlns:c15="http://schemas.microsoft.com/office/drawing/2012/chart">
                <c:ext xmlns:c15="http://schemas.microsoft.com/office/drawing/2012/chart" uri="{CE6537A1-D6FC-4f65-9D91-7224C49458BB}"/>
                <c:ext xmlns:c16="http://schemas.microsoft.com/office/drawing/2014/chart" uri="{C3380CC4-5D6E-409C-BE32-E72D297353CC}">
                  <c16:uniqueId val="{00000009-5483-4C2D-B5F2-39415233194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Data'!$A$32:$A$36</c15:sqref>
                  </c15:fullRef>
                </c:ext>
              </c:extLst>
              <c:f>('Chart Data'!$A$32:$A$33,'Chart Data'!$A$35:$A$36)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Data'!$B$32:$B$36</c15:sqref>
                  </c15:fullRef>
                </c:ext>
              </c:extLst>
              <c:f>('Chart Data'!$B$32:$B$33,'Chart Data'!$B$35:$B$36)</c:f>
              <c:numCache>
                <c:formatCode>_(* #,##0_);_(* \(#,##0\);_(* "-"??_);_(@_)</c:formatCode>
                <c:ptCount val="4"/>
                <c:pt idx="0">
                  <c:v>360494.23333333334</c:v>
                </c:pt>
                <c:pt idx="1">
                  <c:v>56297</c:v>
                </c:pt>
                <c:pt idx="2">
                  <c:v>761</c:v>
                </c:pt>
                <c:pt idx="3">
                  <c:v>2483</c:v>
                </c:pt>
              </c:numCache>
            </c:numRef>
          </c:val>
          <c:extLst>
            <c:ext xmlns:c15="http://schemas.microsoft.com/office/drawing/2012/chart" uri="{02D57815-91ED-43cb-92C2-25804820EDAC}">
              <c15:categoryFilterExceptions>
                <c15:categoryFilterException>
                  <c15:sqref>'Chart Data'!$B$34</c15:sqref>
                  <c15:spPr xmlns:c15="http://schemas.microsoft.com/office/drawing/2012/chart">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15:spPr>
                  <c15:bubble3D val="0"/>
                  <c15:dLbl>
                    <c:idx val="1"/>
                    <c:layout>
                      <c:manualLayout>
                        <c:x val="-4.0001386693728297E-2"/>
                        <c:y val="-9.7378248436035125E-2"/>
                      </c:manualLayout>
                    </c:layout>
                    <c:dLblPos val="bestFit"/>
                    <c:showLegendKey val="0"/>
                    <c:showVal val="1"/>
                    <c:showCatName val="0"/>
                    <c:showSerName val="0"/>
                    <c:showPercent val="1"/>
                    <c:showBubbleSize val="0"/>
                    <c:separator>
</c:separator>
                    <c:extLst>
                      <c:ext uri="{CE6537A1-D6FC-4f65-9D91-7224C49458BB}"/>
                      <c:ext xmlns:c16="http://schemas.microsoft.com/office/drawing/2014/chart" uri="{C3380CC4-5D6E-409C-BE32-E72D297353CC}">
                        <c16:uniqueId val="{00000009-CB6F-43EE-9BA0-C22D1BDE19DB}"/>
                      </c:ext>
                    </c:extLst>
                  </c15:dLbl>
                </c15:categoryFilterException>
              </c15:categoryFilterExceptions>
            </c:ext>
            <c:ext xmlns:c16="http://schemas.microsoft.com/office/drawing/2014/chart" uri="{C3380CC4-5D6E-409C-BE32-E72D297353CC}">
              <c16:uniqueId val="{00000006-B0F2-44CC-BEFC-460EB2603237}"/>
            </c:ext>
          </c:extLst>
        </c:ser>
        <c:dLbls>
          <c:dLblPos val="outEnd"/>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1477069128258142"/>
          <c:y val="0.32316897485358609"/>
          <c:w val="0.28272774474750356"/>
          <c:h val="0.417669227146413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9524</xdr:rowOff>
    </xdr:from>
    <xdr:to>
      <xdr:col>3</xdr:col>
      <xdr:colOff>0</xdr:colOff>
      <xdr:row>30</xdr:row>
      <xdr:rowOff>180975</xdr:rowOff>
    </xdr:to>
    <xdr:graphicFrame macro="">
      <xdr:nvGraphicFramePr>
        <xdr:cNvPr id="2" name="Chart 1">
          <a:extLst>
            <a:ext uri="{FF2B5EF4-FFF2-40B4-BE49-F238E27FC236}">
              <a16:creationId xmlns:a16="http://schemas.microsoft.com/office/drawing/2014/main" id="{A5AFA4F5-2D07-4C64-9752-25D1F469D2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180976</xdr:rowOff>
    </xdr:from>
    <xdr:to>
      <xdr:col>3</xdr:col>
      <xdr:colOff>0</xdr:colOff>
      <xdr:row>48</xdr:row>
      <xdr:rowOff>0</xdr:rowOff>
    </xdr:to>
    <xdr:graphicFrame macro="">
      <xdr:nvGraphicFramePr>
        <xdr:cNvPr id="3" name="Chart 2">
          <a:extLst>
            <a:ext uri="{FF2B5EF4-FFF2-40B4-BE49-F238E27FC236}">
              <a16:creationId xmlns:a16="http://schemas.microsoft.com/office/drawing/2014/main" id="{9A149E4D-7D03-4EFD-AF0C-47BB60F5A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0</xdr:rowOff>
    </xdr:from>
    <xdr:to>
      <xdr:col>1</xdr:col>
      <xdr:colOff>1724025</xdr:colOff>
      <xdr:row>63</xdr:row>
      <xdr:rowOff>190500</xdr:rowOff>
    </xdr:to>
    <xdr:graphicFrame macro="">
      <xdr:nvGraphicFramePr>
        <xdr:cNvPr id="4" name="Chart 1">
          <a:extLst>
            <a:ext uri="{FF2B5EF4-FFF2-40B4-BE49-F238E27FC236}">
              <a16:creationId xmlns:a16="http://schemas.microsoft.com/office/drawing/2014/main" id="{E8953DBE-CB2F-40C0-9701-ACB61EF32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1724026</xdr:colOff>
      <xdr:row>48</xdr:row>
      <xdr:rowOff>0</xdr:rowOff>
    </xdr:from>
    <xdr:to>
      <xdr:col>3</xdr:col>
      <xdr:colOff>0</xdr:colOff>
      <xdr:row>63</xdr:row>
      <xdr:rowOff>190501</xdr:rowOff>
    </xdr:to>
    <xdr:graphicFrame macro="">
      <xdr:nvGraphicFramePr>
        <xdr:cNvPr id="8" name="Chart 1">
          <a:extLst>
            <a:ext uri="{FF2B5EF4-FFF2-40B4-BE49-F238E27FC236}">
              <a16:creationId xmlns:a16="http://schemas.microsoft.com/office/drawing/2014/main" id="{3AA1EB66-239B-4075-92A5-89EAEB18E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77</xdr:row>
      <xdr:rowOff>0</xdr:rowOff>
    </xdr:from>
    <xdr:to>
      <xdr:col>4</xdr:col>
      <xdr:colOff>304800</xdr:colOff>
      <xdr:row>81</xdr:row>
      <xdr:rowOff>114300</xdr:rowOff>
    </xdr:to>
    <xdr:sp macro="" textlink="">
      <xdr:nvSpPr>
        <xdr:cNvPr id="2" name="AutoShape 2" descr="Image result for carlisle ma town seal">
          <a:extLst>
            <a:ext uri="{FF2B5EF4-FFF2-40B4-BE49-F238E27FC236}">
              <a16:creationId xmlns:a16="http://schemas.microsoft.com/office/drawing/2014/main" id="{C75CCBB9-D4C1-4FC4-87A9-3C84C572D38E}"/>
            </a:ext>
          </a:extLst>
        </xdr:cNvPr>
        <xdr:cNvSpPr>
          <a:spLocks noChangeAspect="1" noChangeArrowheads="1"/>
        </xdr:cNvSpPr>
      </xdr:nvSpPr>
      <xdr:spPr bwMode="auto">
        <a:xfrm>
          <a:off x="3619500" y="1764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74</xdr:row>
      <xdr:rowOff>142875</xdr:rowOff>
    </xdr:from>
    <xdr:to>
      <xdr:col>5</xdr:col>
      <xdr:colOff>230028</xdr:colOff>
      <xdr:row>84</xdr:row>
      <xdr:rowOff>62865</xdr:rowOff>
    </xdr:to>
    <xdr:sp macro="" textlink="">
      <xdr:nvSpPr>
        <xdr:cNvPr id="3" name="AutoShape 5" descr="Image result for carlisle ma town seal">
          <a:extLst>
            <a:ext uri="{FF2B5EF4-FFF2-40B4-BE49-F238E27FC236}">
              <a16:creationId xmlns:a16="http://schemas.microsoft.com/office/drawing/2014/main" id="{847C18B6-382A-4B88-B06F-882D2EB8FD6B}"/>
            </a:ext>
          </a:extLst>
        </xdr:cNvPr>
        <xdr:cNvSpPr>
          <a:spLocks noChangeAspect="1" noChangeArrowheads="1"/>
        </xdr:cNvSpPr>
      </xdr:nvSpPr>
      <xdr:spPr bwMode="auto">
        <a:xfrm>
          <a:off x="3679031" y="6238875"/>
          <a:ext cx="1242060" cy="1234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69</xdr:row>
      <xdr:rowOff>0</xdr:rowOff>
    </xdr:from>
    <xdr:to>
      <xdr:col>4</xdr:col>
      <xdr:colOff>304800</xdr:colOff>
      <xdr:row>70</xdr:row>
      <xdr:rowOff>0</xdr:rowOff>
    </xdr:to>
    <xdr:sp macro="" textlink="">
      <xdr:nvSpPr>
        <xdr:cNvPr id="4" name="AutoShape 2" descr="Image result for carlisle ma town seal">
          <a:extLst>
            <a:ext uri="{FF2B5EF4-FFF2-40B4-BE49-F238E27FC236}">
              <a16:creationId xmlns:a16="http://schemas.microsoft.com/office/drawing/2014/main" id="{91463070-AC7E-4F7B-848D-36A14B795DC5}"/>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69</xdr:row>
      <xdr:rowOff>0</xdr:rowOff>
    </xdr:from>
    <xdr:to>
      <xdr:col>5</xdr:col>
      <xdr:colOff>268128</xdr:colOff>
      <xdr:row>75</xdr:row>
      <xdr:rowOff>49530</xdr:rowOff>
    </xdr:to>
    <xdr:sp macro="" textlink="">
      <xdr:nvSpPr>
        <xdr:cNvPr id="5" name="AutoShape 5" descr="Image result for carlisle ma town seal">
          <a:extLst>
            <a:ext uri="{FF2B5EF4-FFF2-40B4-BE49-F238E27FC236}">
              <a16:creationId xmlns:a16="http://schemas.microsoft.com/office/drawing/2014/main" id="{B2FA7A2B-241E-4144-A391-B23E3392628B}"/>
            </a:ext>
          </a:extLst>
        </xdr:cNvPr>
        <xdr:cNvSpPr>
          <a:spLocks noChangeAspect="1" noChangeArrowheads="1"/>
        </xdr:cNvSpPr>
      </xdr:nvSpPr>
      <xdr:spPr bwMode="auto">
        <a:xfrm>
          <a:off x="3679031" y="4848225"/>
          <a:ext cx="1284922" cy="11830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69</xdr:row>
      <xdr:rowOff>0</xdr:rowOff>
    </xdr:from>
    <xdr:to>
      <xdr:col>4</xdr:col>
      <xdr:colOff>304800</xdr:colOff>
      <xdr:row>70</xdr:row>
      <xdr:rowOff>0</xdr:rowOff>
    </xdr:to>
    <xdr:sp macro="" textlink="">
      <xdr:nvSpPr>
        <xdr:cNvPr id="6" name="AutoShape 2" descr="Image result for carlisle ma town seal">
          <a:extLst>
            <a:ext uri="{FF2B5EF4-FFF2-40B4-BE49-F238E27FC236}">
              <a16:creationId xmlns:a16="http://schemas.microsoft.com/office/drawing/2014/main" id="{4C381E20-BC2D-4C23-BAD8-89368FC326CD}"/>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F3F3F"/>
      </a:dk2>
      <a:lt2>
        <a:srgbClr val="E7E6E6"/>
      </a:lt2>
      <a:accent1>
        <a:srgbClr val="002060"/>
      </a:accent1>
      <a:accent2>
        <a:srgbClr val="EE7700"/>
      </a:accent2>
      <a:accent3>
        <a:srgbClr val="D0CECE"/>
      </a:accent3>
      <a:accent4>
        <a:srgbClr val="6F3B55"/>
      </a:accent4>
      <a:accent5>
        <a:srgbClr val="3981D3"/>
      </a:accent5>
      <a:accent6>
        <a:srgbClr val="538135"/>
      </a:accent6>
      <a:hlink>
        <a:srgbClr val="538135"/>
      </a:hlink>
      <a:folHlink>
        <a:srgbClr val="53813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reenenergyconsumers.org/greenpowere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9"/>
  <sheetViews>
    <sheetView tabSelected="1" zoomScaleNormal="100" workbookViewId="0">
      <selection sqref="A1:C1"/>
    </sheetView>
  </sheetViews>
  <sheetFormatPr defaultColWidth="9.140625" defaultRowHeight="15.75" x14ac:dyDescent="0.25"/>
  <cols>
    <col min="1" max="3" width="51" style="2" customWidth="1"/>
    <col min="4" max="4" width="9.140625" style="2"/>
    <col min="5" max="5" width="52.28515625" style="2" customWidth="1"/>
    <col min="6" max="16384" width="9.140625" style="2"/>
  </cols>
  <sheetData>
    <row r="1" spans="1:5" ht="18" x14ac:dyDescent="0.25">
      <c r="A1" s="138" t="s">
        <v>61</v>
      </c>
      <c r="B1" s="138"/>
      <c r="C1" s="138"/>
    </row>
    <row r="2" spans="1:5" x14ac:dyDescent="0.25">
      <c r="A2" s="140" t="s">
        <v>75</v>
      </c>
      <c r="B2" s="140"/>
      <c r="C2" s="140"/>
    </row>
    <row r="3" spans="1:5" ht="17.25" customHeight="1" x14ac:dyDescent="0.25">
      <c r="A3" s="137" t="s">
        <v>76</v>
      </c>
      <c r="B3" s="137"/>
      <c r="C3" s="137"/>
    </row>
    <row r="4" spans="1:5" ht="72.75" customHeight="1" x14ac:dyDescent="0.25">
      <c r="A4" s="139" t="s">
        <v>78</v>
      </c>
      <c r="B4" s="139"/>
      <c r="C4" s="139"/>
      <c r="D4" s="115"/>
    </row>
    <row r="5" spans="1:5" ht="18.75" x14ac:dyDescent="0.25">
      <c r="A5" s="141" t="s">
        <v>2</v>
      </c>
      <c r="B5" s="142"/>
      <c r="C5" s="143"/>
    </row>
    <row r="6" spans="1:5" s="12" customFormat="1" x14ac:dyDescent="0.25">
      <c r="A6" s="129" t="s">
        <v>12</v>
      </c>
      <c r="B6" s="89" t="s">
        <v>13</v>
      </c>
      <c r="C6" s="88" t="s">
        <v>14</v>
      </c>
    </row>
    <row r="7" spans="1:5" x14ac:dyDescent="0.25">
      <c r="A7" s="129" t="s">
        <v>0</v>
      </c>
      <c r="B7" s="98" t="s">
        <v>15</v>
      </c>
      <c r="C7" s="88" t="s">
        <v>15</v>
      </c>
    </row>
    <row r="8" spans="1:5" s="85" customFormat="1" x14ac:dyDescent="0.25">
      <c r="A8" s="144" t="s">
        <v>17</v>
      </c>
      <c r="B8" s="90" t="s">
        <v>21</v>
      </c>
      <c r="C8" s="91" t="s">
        <v>16</v>
      </c>
      <c r="E8" s="87"/>
    </row>
    <row r="9" spans="1:5" s="85" customFormat="1" ht="15.75" customHeight="1" x14ac:dyDescent="0.25">
      <c r="A9" s="145"/>
      <c r="B9" s="92" t="s">
        <v>18</v>
      </c>
      <c r="C9" s="93" t="s">
        <v>18</v>
      </c>
      <c r="E9" s="86"/>
    </row>
    <row r="10" spans="1:5" s="85" customFormat="1" x14ac:dyDescent="0.25">
      <c r="A10" s="133" t="s">
        <v>60</v>
      </c>
      <c r="B10" s="94" t="s">
        <v>63</v>
      </c>
      <c r="C10" s="95" t="s">
        <v>64</v>
      </c>
      <c r="E10" s="86"/>
    </row>
    <row r="11" spans="1:5" s="85" customFormat="1" x14ac:dyDescent="0.25">
      <c r="A11" s="134"/>
      <c r="B11" s="96" t="s">
        <v>65</v>
      </c>
      <c r="C11" s="97" t="s">
        <v>65</v>
      </c>
      <c r="E11" s="86"/>
    </row>
    <row r="12" spans="1:5" x14ac:dyDescent="0.25">
      <c r="A12" s="1"/>
      <c r="B12" s="1"/>
      <c r="C12" s="1"/>
    </row>
    <row r="13" spans="1:5" ht="18" x14ac:dyDescent="0.25">
      <c r="A13" s="11" t="s">
        <v>19</v>
      </c>
      <c r="B13" s="9"/>
      <c r="C13" s="130" t="s">
        <v>62</v>
      </c>
    </row>
    <row r="14" spans="1:5" ht="69.75" customHeight="1" x14ac:dyDescent="0.25">
      <c r="A14" s="136" t="s">
        <v>20</v>
      </c>
      <c r="B14" s="136"/>
      <c r="C14" s="136"/>
      <c r="D14" s="115"/>
      <c r="E14" s="13"/>
    </row>
    <row r="15" spans="1:5" x14ac:dyDescent="0.25">
      <c r="A15" s="19"/>
    </row>
    <row r="32" ht="18" customHeight="1" x14ac:dyDescent="0.25"/>
    <row r="51" spans="1:5" x14ac:dyDescent="0.25">
      <c r="E51" s="2" t="s">
        <v>5</v>
      </c>
    </row>
    <row r="62" spans="1:5" ht="31.5" customHeight="1" x14ac:dyDescent="0.25">
      <c r="A62" s="135"/>
      <c r="B62" s="135"/>
      <c r="C62" s="135"/>
    </row>
    <row r="65" spans="1:3" x14ac:dyDescent="0.25">
      <c r="A65" s="1"/>
      <c r="B65" s="1"/>
      <c r="C65" s="1"/>
    </row>
    <row r="66" spans="1:3" x14ac:dyDescent="0.25">
      <c r="A66" s="1"/>
      <c r="B66" s="1"/>
      <c r="C66" s="1"/>
    </row>
    <row r="69" spans="1:3" x14ac:dyDescent="0.25">
      <c r="A69" s="2" t="s">
        <v>5</v>
      </c>
    </row>
  </sheetData>
  <mergeCells count="9">
    <mergeCell ref="A10:A11"/>
    <mergeCell ref="A62:C62"/>
    <mergeCell ref="A14:C14"/>
    <mergeCell ref="A3:C3"/>
    <mergeCell ref="A1:C1"/>
    <mergeCell ref="A4:C4"/>
    <mergeCell ref="A2:C2"/>
    <mergeCell ref="A5:C5"/>
    <mergeCell ref="A8:A9"/>
  </mergeCells>
  <hyperlinks>
    <hyperlink ref="C13" r:id="rId1" xr:uid="{BD26112D-3DF2-4203-93A9-FB7E02936A7A}"/>
  </hyperlinks>
  <printOptions horizontalCentered="1"/>
  <pageMargins left="0.25" right="0.25" top="0.25" bottom="0" header="0.05" footer="0.05"/>
  <pageSetup scale="6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ABF7-8021-4FA9-8F5F-8DE3F3628471}">
  <sheetPr>
    <pageSetUpPr fitToPage="1"/>
  </sheetPr>
  <dimension ref="A1:AD81"/>
  <sheetViews>
    <sheetView zoomScale="90" zoomScaleNormal="90" workbookViewId="0">
      <selection sqref="A1:N1"/>
    </sheetView>
  </sheetViews>
  <sheetFormatPr defaultColWidth="9.140625" defaultRowHeight="15" x14ac:dyDescent="0.25"/>
  <cols>
    <col min="1" max="1" width="13.7109375" customWidth="1"/>
    <col min="2" max="2" width="12" customWidth="1"/>
    <col min="3" max="3" width="14.42578125" customWidth="1"/>
    <col min="4" max="4" width="14.140625" customWidth="1"/>
    <col min="5" max="5" width="16.140625" customWidth="1"/>
    <col min="6" max="6" width="14.42578125" customWidth="1"/>
    <col min="7" max="7" width="12.28515625" customWidth="1"/>
    <col min="8" max="8" width="10.5703125" customWidth="1"/>
    <col min="9" max="9" width="12.85546875" customWidth="1"/>
    <col min="10" max="11" width="11.7109375" customWidth="1"/>
    <col min="12" max="12" width="15" customWidth="1"/>
    <col min="13" max="13" width="16.42578125" bestFit="1" customWidth="1"/>
    <col min="14" max="14" width="18.28515625" bestFit="1" customWidth="1"/>
    <col min="15" max="15" width="2.85546875" customWidth="1"/>
    <col min="16" max="16" width="11.42578125" customWidth="1"/>
    <col min="17" max="17" width="12.140625" customWidth="1"/>
    <col min="18" max="18" width="9.7109375" bestFit="1" customWidth="1"/>
    <col min="19" max="19" width="11.5703125" bestFit="1" customWidth="1"/>
    <col min="20" max="20" width="14" customWidth="1"/>
    <col min="21" max="22" width="11.5703125" customWidth="1"/>
    <col min="23" max="23" width="13.42578125" customWidth="1"/>
    <col min="24" max="25" width="10.42578125" customWidth="1"/>
    <col min="26" max="26" width="11.85546875" customWidth="1"/>
    <col min="27" max="28" width="10.42578125" customWidth="1"/>
    <col min="29" max="29" width="11.28515625" bestFit="1" customWidth="1"/>
    <col min="30" max="30" width="14.28515625" customWidth="1"/>
  </cols>
  <sheetData>
    <row r="1" spans="1:30" s="36" customFormat="1" ht="24" customHeight="1" x14ac:dyDescent="0.35">
      <c r="A1" s="138" t="str">
        <f>'Buckland Aggregation Report'!A1:C1</f>
        <v xml:space="preserve">TOWN OF BUCKLAND COMMUNITY CHOICE POWER SUPPLY PROGRAM </v>
      </c>
      <c r="B1" s="138"/>
      <c r="C1" s="138"/>
      <c r="D1" s="138"/>
      <c r="E1" s="138"/>
      <c r="F1" s="138"/>
      <c r="G1" s="138"/>
      <c r="H1" s="138"/>
      <c r="I1" s="138"/>
      <c r="J1" s="138"/>
      <c r="K1" s="138"/>
      <c r="L1" s="138"/>
      <c r="M1" s="138"/>
      <c r="N1" s="138"/>
      <c r="O1" s="106"/>
      <c r="P1" s="138" t="str">
        <f>A1</f>
        <v xml:space="preserve">TOWN OF BUCKLAND COMMUNITY CHOICE POWER SUPPLY PROGRAM </v>
      </c>
      <c r="Q1" s="138"/>
      <c r="R1" s="138"/>
      <c r="S1" s="138"/>
      <c r="T1" s="138"/>
      <c r="U1" s="138"/>
      <c r="V1" s="138"/>
      <c r="W1" s="138"/>
      <c r="X1" s="138"/>
      <c r="Y1" s="138"/>
      <c r="Z1" s="138"/>
      <c r="AA1" s="138"/>
      <c r="AB1" s="138"/>
      <c r="AC1" s="138"/>
      <c r="AD1" s="108"/>
    </row>
    <row r="2" spans="1:30" s="36" customFormat="1" ht="24" customHeight="1" x14ac:dyDescent="0.35">
      <c r="A2" s="138" t="s">
        <v>42</v>
      </c>
      <c r="B2" s="138"/>
      <c r="C2" s="138"/>
      <c r="D2" s="138"/>
      <c r="E2" s="138"/>
      <c r="F2" s="138"/>
      <c r="G2" s="138"/>
      <c r="H2" s="138"/>
      <c r="I2" s="138"/>
      <c r="J2" s="138"/>
      <c r="K2" s="138"/>
      <c r="L2" s="138"/>
      <c r="M2" s="138"/>
      <c r="N2" s="138"/>
      <c r="O2" s="106"/>
      <c r="P2" s="138" t="str">
        <f>A2</f>
        <v>PRODUCT DETAIL REPORT</v>
      </c>
      <c r="Q2" s="138"/>
      <c r="R2" s="138"/>
      <c r="S2" s="138"/>
      <c r="T2" s="138"/>
      <c r="U2" s="138"/>
      <c r="V2" s="138"/>
      <c r="W2" s="138"/>
      <c r="X2" s="138"/>
      <c r="Y2" s="138"/>
      <c r="Z2" s="138"/>
      <c r="AA2" s="138"/>
      <c r="AB2" s="138"/>
      <c r="AC2" s="138"/>
      <c r="AD2" s="108"/>
    </row>
    <row r="3" spans="1:30" ht="24" customHeight="1" x14ac:dyDescent="0.35">
      <c r="A3" s="24"/>
      <c r="B3" s="24"/>
      <c r="C3" s="24"/>
      <c r="D3" s="24"/>
      <c r="E3" s="24"/>
      <c r="F3" s="24"/>
      <c r="G3" s="24"/>
      <c r="H3" s="24"/>
      <c r="I3" s="24"/>
      <c r="J3" s="24"/>
      <c r="K3" s="24"/>
      <c r="L3" s="24"/>
      <c r="M3" s="24"/>
      <c r="N3" s="24"/>
      <c r="O3" s="106"/>
      <c r="P3" s="24"/>
      <c r="Q3" s="24"/>
      <c r="R3" s="24"/>
      <c r="S3" s="24"/>
      <c r="T3" s="24"/>
      <c r="U3" s="24"/>
      <c r="V3" s="24"/>
      <c r="W3" s="24"/>
      <c r="X3" s="24"/>
      <c r="Y3" s="24"/>
      <c r="Z3" s="24"/>
      <c r="AA3" s="24"/>
      <c r="AB3" s="24"/>
      <c r="AC3" s="24"/>
      <c r="AD3" s="24"/>
    </row>
    <row r="4" spans="1:30" s="109" customFormat="1" ht="21" x14ac:dyDescent="0.35">
      <c r="A4" s="151" t="s">
        <v>43</v>
      </c>
      <c r="B4" s="152"/>
      <c r="C4" s="152"/>
      <c r="D4" s="152"/>
      <c r="E4" s="152"/>
      <c r="F4" s="152"/>
      <c r="G4" s="152"/>
      <c r="H4" s="152"/>
      <c r="I4" s="152"/>
      <c r="J4" s="152"/>
      <c r="K4" s="152"/>
      <c r="L4" s="152"/>
      <c r="M4" s="152"/>
      <c r="N4" s="153"/>
      <c r="O4" s="37"/>
      <c r="P4" s="154" t="str">
        <f>A4</f>
        <v>STANDARD</v>
      </c>
      <c r="Q4" s="155"/>
      <c r="R4" s="155"/>
      <c r="S4" s="155"/>
      <c r="T4" s="155"/>
      <c r="U4" s="155"/>
      <c r="V4" s="155"/>
      <c r="W4" s="155"/>
      <c r="X4" s="155"/>
      <c r="Y4" s="155"/>
      <c r="Z4" s="155"/>
      <c r="AA4" s="155"/>
      <c r="AB4" s="155"/>
      <c r="AC4" s="155"/>
      <c r="AD4" s="156"/>
    </row>
    <row r="5" spans="1:30" ht="15" customHeight="1" x14ac:dyDescent="0.25">
      <c r="A5" s="72"/>
      <c r="B5" s="73"/>
      <c r="C5" s="73"/>
      <c r="D5" s="73"/>
      <c r="E5" s="73"/>
      <c r="F5" s="73"/>
      <c r="G5" s="73"/>
      <c r="H5" s="73"/>
      <c r="I5" s="73"/>
      <c r="J5" s="73"/>
      <c r="K5" s="73"/>
      <c r="L5" s="73"/>
      <c r="M5" s="73"/>
      <c r="N5" s="74"/>
      <c r="P5" s="75"/>
      <c r="Q5" s="147" t="s">
        <v>27</v>
      </c>
      <c r="R5" s="147"/>
      <c r="S5" s="148"/>
      <c r="T5" s="146" t="s">
        <v>46</v>
      </c>
      <c r="U5" s="147"/>
      <c r="V5" s="148"/>
      <c r="W5" s="146" t="s">
        <v>47</v>
      </c>
      <c r="X5" s="147"/>
      <c r="Y5" s="148"/>
      <c r="Z5" s="146" t="s">
        <v>28</v>
      </c>
      <c r="AA5" s="147"/>
      <c r="AB5" s="148"/>
      <c r="AC5" s="76" t="s">
        <v>29</v>
      </c>
      <c r="AD5" s="149" t="s">
        <v>30</v>
      </c>
    </row>
    <row r="6" spans="1:30" s="25" customFormat="1" ht="30" x14ac:dyDescent="0.25">
      <c r="A6" s="77" t="s">
        <v>31</v>
      </c>
      <c r="B6" s="78" t="s">
        <v>32</v>
      </c>
      <c r="C6" s="78" t="s">
        <v>33</v>
      </c>
      <c r="D6" s="78" t="s">
        <v>48</v>
      </c>
      <c r="E6" s="78" t="s">
        <v>49</v>
      </c>
      <c r="F6" s="78" t="s">
        <v>50</v>
      </c>
      <c r="G6" s="78" t="s">
        <v>51</v>
      </c>
      <c r="H6" s="78" t="s">
        <v>34</v>
      </c>
      <c r="I6" s="78" t="s">
        <v>35</v>
      </c>
      <c r="J6" s="78" t="s">
        <v>36</v>
      </c>
      <c r="K6" s="78" t="s">
        <v>37</v>
      </c>
      <c r="L6" s="78" t="s">
        <v>0</v>
      </c>
      <c r="M6" s="78" t="s">
        <v>12</v>
      </c>
      <c r="N6" s="79" t="s">
        <v>38</v>
      </c>
      <c r="O6" s="107"/>
      <c r="P6" s="80" t="s">
        <v>31</v>
      </c>
      <c r="Q6" s="81" t="s">
        <v>39</v>
      </c>
      <c r="R6" s="82" t="s">
        <v>40</v>
      </c>
      <c r="S6" s="83" t="s">
        <v>41</v>
      </c>
      <c r="T6" s="84" t="s">
        <v>39</v>
      </c>
      <c r="U6" s="82" t="s">
        <v>40</v>
      </c>
      <c r="V6" s="83" t="s">
        <v>41</v>
      </c>
      <c r="W6" s="84" t="s">
        <v>45</v>
      </c>
      <c r="X6" s="82" t="s">
        <v>40</v>
      </c>
      <c r="Y6" s="83" t="s">
        <v>41</v>
      </c>
      <c r="Z6" s="84" t="s">
        <v>39</v>
      </c>
      <c r="AA6" s="82" t="s">
        <v>40</v>
      </c>
      <c r="AB6" s="83" t="s">
        <v>41</v>
      </c>
      <c r="AC6" s="83" t="s">
        <v>41</v>
      </c>
      <c r="AD6" s="150"/>
    </row>
    <row r="7" spans="1:30" s="25" customFormat="1" x14ac:dyDescent="0.25">
      <c r="A7" s="64">
        <v>44896</v>
      </c>
      <c r="B7" s="26"/>
      <c r="C7" s="26"/>
      <c r="D7" s="26"/>
      <c r="E7" s="26"/>
      <c r="F7" s="26"/>
      <c r="G7" s="26"/>
      <c r="H7" s="26"/>
      <c r="I7" s="26"/>
      <c r="J7" s="26">
        <f t="shared" ref="J7:J18" si="0">B7+D7+F7+H7</f>
        <v>0</v>
      </c>
      <c r="K7" s="26">
        <f t="shared" ref="K7:K18" si="1">C7+E7+G7+I7</f>
        <v>0</v>
      </c>
      <c r="L7" s="27" t="s">
        <v>44</v>
      </c>
      <c r="M7" s="28" t="s">
        <v>69</v>
      </c>
      <c r="N7" s="65" t="s">
        <v>18</v>
      </c>
      <c r="O7" s="107"/>
      <c r="P7" s="29">
        <f t="shared" ref="P7:P18" si="2">A7</f>
        <v>44896</v>
      </c>
      <c r="Q7" s="41"/>
      <c r="R7" s="27"/>
      <c r="S7" s="31">
        <f t="shared" ref="S7:S18" si="3">(Q7-R7)*C7</f>
        <v>0</v>
      </c>
      <c r="T7" s="30"/>
      <c r="U7" s="27"/>
      <c r="V7" s="32">
        <f t="shared" ref="V7:V18" si="4">(T7-U7)*E7</f>
        <v>0</v>
      </c>
      <c r="W7" s="33"/>
      <c r="X7" s="27"/>
      <c r="Y7" s="31">
        <f t="shared" ref="Y7:Y18" si="5">(W7-X7)*G7</f>
        <v>0</v>
      </c>
      <c r="Z7" s="30"/>
      <c r="AA7" s="27"/>
      <c r="AB7" s="31">
        <f t="shared" ref="AB7:AB18" si="6">(Z7-AA7)*I7</f>
        <v>0</v>
      </c>
      <c r="AC7" s="34">
        <f t="shared" ref="AC7:AC18" si="7">AB7+Y7+S7+V7</f>
        <v>0</v>
      </c>
      <c r="AD7" s="69">
        <f t="shared" ref="AD7:AD18" si="8">IFERROR(C7/B7,0)</f>
        <v>0</v>
      </c>
    </row>
    <row r="8" spans="1:30" s="25" customFormat="1" x14ac:dyDescent="0.25">
      <c r="A8" s="64">
        <v>44866</v>
      </c>
      <c r="B8" s="26"/>
      <c r="C8" s="26"/>
      <c r="D8" s="26"/>
      <c r="E8" s="26"/>
      <c r="F8" s="26"/>
      <c r="G8" s="26"/>
      <c r="H8" s="26"/>
      <c r="I8" s="26"/>
      <c r="J8" s="26">
        <f t="shared" si="0"/>
        <v>0</v>
      </c>
      <c r="K8" s="26">
        <f t="shared" si="1"/>
        <v>0</v>
      </c>
      <c r="L8" s="27" t="s">
        <v>44</v>
      </c>
      <c r="M8" s="28" t="s">
        <v>69</v>
      </c>
      <c r="N8" s="65" t="s">
        <v>18</v>
      </c>
      <c r="O8" s="107"/>
      <c r="P8" s="29">
        <f t="shared" si="2"/>
        <v>44866</v>
      </c>
      <c r="Q8" s="41"/>
      <c r="R8" s="27"/>
      <c r="S8" s="31">
        <f t="shared" si="3"/>
        <v>0</v>
      </c>
      <c r="T8" s="30"/>
      <c r="U8" s="27"/>
      <c r="V8" s="32">
        <f t="shared" si="4"/>
        <v>0</v>
      </c>
      <c r="W8" s="33"/>
      <c r="X8" s="27"/>
      <c r="Y8" s="31">
        <f t="shared" si="5"/>
        <v>0</v>
      </c>
      <c r="Z8" s="30"/>
      <c r="AA8" s="27"/>
      <c r="AB8" s="31">
        <f t="shared" si="6"/>
        <v>0</v>
      </c>
      <c r="AC8" s="34">
        <f t="shared" si="7"/>
        <v>0</v>
      </c>
      <c r="AD8" s="69">
        <f t="shared" si="8"/>
        <v>0</v>
      </c>
    </row>
    <row r="9" spans="1:30" s="25" customFormat="1" x14ac:dyDescent="0.25">
      <c r="A9" s="64">
        <v>44835</v>
      </c>
      <c r="B9" s="26"/>
      <c r="C9" s="26"/>
      <c r="D9" s="26"/>
      <c r="E9" s="26"/>
      <c r="F9" s="26"/>
      <c r="G9" s="26"/>
      <c r="H9" s="26"/>
      <c r="I9" s="26"/>
      <c r="J9" s="26">
        <f t="shared" si="0"/>
        <v>0</v>
      </c>
      <c r="K9" s="26">
        <f t="shared" si="1"/>
        <v>0</v>
      </c>
      <c r="L9" s="27" t="s">
        <v>44</v>
      </c>
      <c r="M9" s="28" t="s">
        <v>69</v>
      </c>
      <c r="N9" s="65" t="s">
        <v>18</v>
      </c>
      <c r="O9" s="107"/>
      <c r="P9" s="29">
        <f t="shared" si="2"/>
        <v>44835</v>
      </c>
      <c r="Q9" s="41"/>
      <c r="R9" s="27"/>
      <c r="S9" s="31">
        <f t="shared" si="3"/>
        <v>0</v>
      </c>
      <c r="T9" s="30"/>
      <c r="U9" s="27"/>
      <c r="V9" s="32">
        <f t="shared" si="4"/>
        <v>0</v>
      </c>
      <c r="W9" s="33"/>
      <c r="X9" s="27"/>
      <c r="Y9" s="31">
        <f t="shared" si="5"/>
        <v>0</v>
      </c>
      <c r="Z9" s="30"/>
      <c r="AA9" s="27"/>
      <c r="AB9" s="31">
        <f t="shared" si="6"/>
        <v>0</v>
      </c>
      <c r="AC9" s="34">
        <f t="shared" si="7"/>
        <v>0</v>
      </c>
      <c r="AD9" s="69">
        <f t="shared" si="8"/>
        <v>0</v>
      </c>
    </row>
    <row r="10" spans="1:30" s="25" customFormat="1" x14ac:dyDescent="0.25">
      <c r="A10" s="64">
        <v>44805</v>
      </c>
      <c r="B10" s="26"/>
      <c r="C10" s="26"/>
      <c r="D10" s="26"/>
      <c r="E10" s="26"/>
      <c r="F10" s="26"/>
      <c r="G10" s="26"/>
      <c r="H10" s="26"/>
      <c r="I10" s="26"/>
      <c r="J10" s="26">
        <f t="shared" si="0"/>
        <v>0</v>
      </c>
      <c r="K10" s="26">
        <f t="shared" si="1"/>
        <v>0</v>
      </c>
      <c r="L10" s="27" t="s">
        <v>44</v>
      </c>
      <c r="M10" s="28" t="s">
        <v>69</v>
      </c>
      <c r="N10" s="65" t="s">
        <v>18</v>
      </c>
      <c r="O10" s="107"/>
      <c r="P10" s="29">
        <f t="shared" si="2"/>
        <v>44805</v>
      </c>
      <c r="Q10" s="41"/>
      <c r="R10" s="27"/>
      <c r="S10" s="31">
        <f t="shared" si="3"/>
        <v>0</v>
      </c>
      <c r="T10" s="30"/>
      <c r="U10" s="27"/>
      <c r="V10" s="32">
        <f t="shared" si="4"/>
        <v>0</v>
      </c>
      <c r="W10" s="33"/>
      <c r="X10" s="27"/>
      <c r="Y10" s="31">
        <f t="shared" si="5"/>
        <v>0</v>
      </c>
      <c r="Z10" s="30"/>
      <c r="AA10" s="27"/>
      <c r="AB10" s="31">
        <f t="shared" si="6"/>
        <v>0</v>
      </c>
      <c r="AC10" s="34">
        <f t="shared" si="7"/>
        <v>0</v>
      </c>
      <c r="AD10" s="69">
        <f t="shared" si="8"/>
        <v>0</v>
      </c>
    </row>
    <row r="11" spans="1:30" s="25" customFormat="1" x14ac:dyDescent="0.25">
      <c r="A11" s="64">
        <v>44774</v>
      </c>
      <c r="B11" s="26"/>
      <c r="C11" s="26"/>
      <c r="D11" s="26"/>
      <c r="E11" s="26"/>
      <c r="F11" s="26"/>
      <c r="G11" s="26"/>
      <c r="H11" s="26"/>
      <c r="I11" s="26"/>
      <c r="J11" s="26">
        <f t="shared" si="0"/>
        <v>0</v>
      </c>
      <c r="K11" s="26">
        <f t="shared" si="1"/>
        <v>0</v>
      </c>
      <c r="L11" s="27" t="s">
        <v>44</v>
      </c>
      <c r="M11" s="28" t="s">
        <v>69</v>
      </c>
      <c r="N11" s="65" t="s">
        <v>18</v>
      </c>
      <c r="O11" s="107"/>
      <c r="P11" s="29">
        <f t="shared" si="2"/>
        <v>44774</v>
      </c>
      <c r="Q11" s="41"/>
      <c r="R11" s="27"/>
      <c r="S11" s="31">
        <f t="shared" si="3"/>
        <v>0</v>
      </c>
      <c r="T11" s="30"/>
      <c r="U11" s="27"/>
      <c r="V11" s="32">
        <f t="shared" si="4"/>
        <v>0</v>
      </c>
      <c r="W11" s="33"/>
      <c r="X11" s="27"/>
      <c r="Y11" s="31">
        <f t="shared" si="5"/>
        <v>0</v>
      </c>
      <c r="Z11" s="30"/>
      <c r="AA11" s="27"/>
      <c r="AB11" s="31">
        <f t="shared" si="6"/>
        <v>0</v>
      </c>
      <c r="AC11" s="34">
        <f t="shared" si="7"/>
        <v>0</v>
      </c>
      <c r="AD11" s="69">
        <f t="shared" si="8"/>
        <v>0</v>
      </c>
    </row>
    <row r="12" spans="1:30" s="25" customFormat="1" x14ac:dyDescent="0.25">
      <c r="A12" s="64">
        <v>44743</v>
      </c>
      <c r="B12" s="26"/>
      <c r="C12" s="26"/>
      <c r="D12" s="26"/>
      <c r="E12" s="26"/>
      <c r="F12" s="26"/>
      <c r="G12" s="26"/>
      <c r="H12" s="26"/>
      <c r="I12" s="26"/>
      <c r="J12" s="26">
        <f t="shared" si="0"/>
        <v>0</v>
      </c>
      <c r="K12" s="26">
        <f t="shared" si="1"/>
        <v>0</v>
      </c>
      <c r="L12" s="27" t="s">
        <v>44</v>
      </c>
      <c r="M12" s="28" t="s">
        <v>69</v>
      </c>
      <c r="N12" s="65" t="s">
        <v>18</v>
      </c>
      <c r="O12" s="107"/>
      <c r="P12" s="29">
        <f t="shared" si="2"/>
        <v>44743</v>
      </c>
      <c r="Q12" s="41"/>
      <c r="R12" s="27"/>
      <c r="S12" s="31">
        <f t="shared" si="3"/>
        <v>0</v>
      </c>
      <c r="T12" s="30"/>
      <c r="U12" s="27"/>
      <c r="V12" s="32">
        <f t="shared" si="4"/>
        <v>0</v>
      </c>
      <c r="W12" s="33"/>
      <c r="X12" s="27"/>
      <c r="Y12" s="31">
        <f t="shared" si="5"/>
        <v>0</v>
      </c>
      <c r="Z12" s="30"/>
      <c r="AA12" s="27"/>
      <c r="AB12" s="31">
        <f t="shared" si="6"/>
        <v>0</v>
      </c>
      <c r="AC12" s="34">
        <f t="shared" si="7"/>
        <v>0</v>
      </c>
      <c r="AD12" s="69">
        <f t="shared" si="8"/>
        <v>0</v>
      </c>
    </row>
    <row r="13" spans="1:30" s="25" customFormat="1" x14ac:dyDescent="0.25">
      <c r="A13" s="64">
        <v>44713</v>
      </c>
      <c r="B13" s="26"/>
      <c r="C13" s="26"/>
      <c r="D13" s="26"/>
      <c r="E13" s="26"/>
      <c r="F13" s="26"/>
      <c r="G13" s="26"/>
      <c r="H13" s="26"/>
      <c r="I13" s="26"/>
      <c r="J13" s="26">
        <f t="shared" si="0"/>
        <v>0</v>
      </c>
      <c r="K13" s="26">
        <f t="shared" si="1"/>
        <v>0</v>
      </c>
      <c r="L13" s="27" t="s">
        <v>44</v>
      </c>
      <c r="M13" s="28" t="s">
        <v>69</v>
      </c>
      <c r="N13" s="65" t="s">
        <v>18</v>
      </c>
      <c r="O13" s="107"/>
      <c r="P13" s="29">
        <f t="shared" si="2"/>
        <v>44713</v>
      </c>
      <c r="Q13" s="41"/>
      <c r="R13" s="27"/>
      <c r="S13" s="31">
        <f t="shared" si="3"/>
        <v>0</v>
      </c>
      <c r="T13" s="30"/>
      <c r="U13" s="27"/>
      <c r="V13" s="32">
        <f t="shared" si="4"/>
        <v>0</v>
      </c>
      <c r="W13" s="33"/>
      <c r="X13" s="27"/>
      <c r="Y13" s="31">
        <f t="shared" si="5"/>
        <v>0</v>
      </c>
      <c r="Z13" s="30"/>
      <c r="AA13" s="27"/>
      <c r="AB13" s="31">
        <f t="shared" si="6"/>
        <v>0</v>
      </c>
      <c r="AC13" s="34">
        <f t="shared" si="7"/>
        <v>0</v>
      </c>
      <c r="AD13" s="69">
        <f t="shared" si="8"/>
        <v>0</v>
      </c>
    </row>
    <row r="14" spans="1:30" s="25" customFormat="1" x14ac:dyDescent="0.25">
      <c r="A14" s="64">
        <v>44682</v>
      </c>
      <c r="B14" s="26"/>
      <c r="C14" s="26"/>
      <c r="D14" s="26"/>
      <c r="E14" s="26"/>
      <c r="F14" s="26"/>
      <c r="G14" s="26"/>
      <c r="H14" s="26"/>
      <c r="I14" s="26"/>
      <c r="J14" s="26">
        <f t="shared" si="0"/>
        <v>0</v>
      </c>
      <c r="K14" s="26">
        <f t="shared" si="1"/>
        <v>0</v>
      </c>
      <c r="L14" s="27" t="s">
        <v>44</v>
      </c>
      <c r="M14" s="28" t="s">
        <v>69</v>
      </c>
      <c r="N14" s="65" t="s">
        <v>18</v>
      </c>
      <c r="O14" s="107"/>
      <c r="P14" s="29">
        <f t="shared" si="2"/>
        <v>44682</v>
      </c>
      <c r="Q14" s="41"/>
      <c r="R14" s="27"/>
      <c r="S14" s="31">
        <f t="shared" si="3"/>
        <v>0</v>
      </c>
      <c r="T14" s="30"/>
      <c r="U14" s="27"/>
      <c r="V14" s="32">
        <f t="shared" si="4"/>
        <v>0</v>
      </c>
      <c r="W14" s="33"/>
      <c r="X14" s="27"/>
      <c r="Y14" s="31">
        <f t="shared" si="5"/>
        <v>0</v>
      </c>
      <c r="Z14" s="30"/>
      <c r="AA14" s="27"/>
      <c r="AB14" s="31">
        <f t="shared" si="6"/>
        <v>0</v>
      </c>
      <c r="AC14" s="34">
        <f t="shared" si="7"/>
        <v>0</v>
      </c>
      <c r="AD14" s="69">
        <f t="shared" si="8"/>
        <v>0</v>
      </c>
    </row>
    <row r="15" spans="1:30" s="25" customFormat="1" x14ac:dyDescent="0.25">
      <c r="A15" s="64">
        <v>44652</v>
      </c>
      <c r="B15" s="26"/>
      <c r="C15" s="26"/>
      <c r="D15" s="26"/>
      <c r="E15" s="26"/>
      <c r="F15" s="26"/>
      <c r="G15" s="26"/>
      <c r="H15" s="26"/>
      <c r="I15" s="26"/>
      <c r="J15" s="26">
        <f t="shared" si="0"/>
        <v>0</v>
      </c>
      <c r="K15" s="26">
        <f t="shared" si="1"/>
        <v>0</v>
      </c>
      <c r="L15" s="27" t="s">
        <v>44</v>
      </c>
      <c r="M15" s="28" t="s">
        <v>69</v>
      </c>
      <c r="N15" s="65" t="s">
        <v>18</v>
      </c>
      <c r="O15" s="107"/>
      <c r="P15" s="29">
        <f t="shared" si="2"/>
        <v>44652</v>
      </c>
      <c r="Q15" s="41"/>
      <c r="R15" s="27"/>
      <c r="S15" s="31">
        <f t="shared" si="3"/>
        <v>0</v>
      </c>
      <c r="T15" s="30"/>
      <c r="U15" s="27"/>
      <c r="V15" s="32">
        <f t="shared" si="4"/>
        <v>0</v>
      </c>
      <c r="W15" s="33"/>
      <c r="X15" s="27"/>
      <c r="Y15" s="31">
        <f t="shared" si="5"/>
        <v>0</v>
      </c>
      <c r="Z15" s="30"/>
      <c r="AA15" s="27"/>
      <c r="AB15" s="31">
        <f t="shared" si="6"/>
        <v>0</v>
      </c>
      <c r="AC15" s="34">
        <f t="shared" si="7"/>
        <v>0</v>
      </c>
      <c r="AD15" s="69">
        <f t="shared" si="8"/>
        <v>0</v>
      </c>
    </row>
    <row r="16" spans="1:30" s="25" customFormat="1" x14ac:dyDescent="0.25">
      <c r="A16" s="64">
        <v>44621</v>
      </c>
      <c r="B16" s="26">
        <v>576</v>
      </c>
      <c r="C16" s="26">
        <v>332475</v>
      </c>
      <c r="D16" s="26">
        <v>64</v>
      </c>
      <c r="E16" s="26">
        <v>54602</v>
      </c>
      <c r="F16" s="26">
        <v>0</v>
      </c>
      <c r="G16" s="26">
        <v>0</v>
      </c>
      <c r="H16" s="26">
        <v>6</v>
      </c>
      <c r="I16" s="26">
        <v>681.4</v>
      </c>
      <c r="J16" s="26">
        <f t="shared" si="0"/>
        <v>646</v>
      </c>
      <c r="K16" s="26">
        <f t="shared" si="1"/>
        <v>387758.4</v>
      </c>
      <c r="L16" s="27" t="s">
        <v>44</v>
      </c>
      <c r="M16" s="28" t="s">
        <v>69</v>
      </c>
      <c r="N16" s="65" t="s">
        <v>18</v>
      </c>
      <c r="O16" s="107"/>
      <c r="P16" s="29">
        <f t="shared" si="2"/>
        <v>44621</v>
      </c>
      <c r="Q16" s="41">
        <v>0.13731000000000002</v>
      </c>
      <c r="R16" s="27">
        <v>9.3450000000000005E-2</v>
      </c>
      <c r="S16" s="31">
        <f t="shared" si="3"/>
        <v>14582.353500000003</v>
      </c>
      <c r="T16" s="30">
        <v>0.13035000000000002</v>
      </c>
      <c r="U16" s="27">
        <v>9.3450000000000005E-2</v>
      </c>
      <c r="V16" s="32">
        <f t="shared" si="4"/>
        <v>2014.8138000000008</v>
      </c>
      <c r="W16" s="33"/>
      <c r="X16" s="27"/>
      <c r="Y16" s="31">
        <f t="shared" si="5"/>
        <v>0</v>
      </c>
      <c r="Z16" s="30">
        <v>0.11228</v>
      </c>
      <c r="AA16" s="27">
        <v>9.3450000000000005E-2</v>
      </c>
      <c r="AB16" s="31">
        <f t="shared" si="6"/>
        <v>12.830762</v>
      </c>
      <c r="AC16" s="34">
        <f t="shared" si="7"/>
        <v>16609.998062000002</v>
      </c>
      <c r="AD16" s="69">
        <f t="shared" si="8"/>
        <v>577.21354166666663</v>
      </c>
    </row>
    <row r="17" spans="1:30" s="25" customFormat="1" x14ac:dyDescent="0.25">
      <c r="A17" s="64">
        <v>44593</v>
      </c>
      <c r="B17" s="26">
        <v>576</v>
      </c>
      <c r="C17" s="26">
        <v>346915</v>
      </c>
      <c r="D17" s="26">
        <v>64</v>
      </c>
      <c r="E17" s="26">
        <v>55314</v>
      </c>
      <c r="F17" s="26">
        <v>0</v>
      </c>
      <c r="G17" s="26">
        <v>0</v>
      </c>
      <c r="H17" s="26">
        <v>6</v>
      </c>
      <c r="I17" s="26">
        <v>800.1</v>
      </c>
      <c r="J17" s="26">
        <f t="shared" si="0"/>
        <v>646</v>
      </c>
      <c r="K17" s="26">
        <f t="shared" si="1"/>
        <v>403029.1</v>
      </c>
      <c r="L17" s="27" t="s">
        <v>44</v>
      </c>
      <c r="M17" s="28" t="s">
        <v>69</v>
      </c>
      <c r="N17" s="65" t="s">
        <v>18</v>
      </c>
      <c r="O17" s="107"/>
      <c r="P17" s="29">
        <f t="shared" si="2"/>
        <v>44593</v>
      </c>
      <c r="Q17" s="41">
        <v>0.13731000000000002</v>
      </c>
      <c r="R17" s="27">
        <v>9.3450000000000005E-2</v>
      </c>
      <c r="S17" s="31">
        <f t="shared" si="3"/>
        <v>15215.691900000003</v>
      </c>
      <c r="T17" s="30">
        <v>0.13035000000000002</v>
      </c>
      <c r="U17" s="27">
        <v>9.3450000000000005E-2</v>
      </c>
      <c r="V17" s="32">
        <f t="shared" si="4"/>
        <v>2041.086600000001</v>
      </c>
      <c r="W17" s="33"/>
      <c r="X17" s="27"/>
      <c r="Y17" s="31">
        <f t="shared" si="5"/>
        <v>0</v>
      </c>
      <c r="Z17" s="30">
        <v>0.11228</v>
      </c>
      <c r="AA17" s="27">
        <v>9.3450000000000005E-2</v>
      </c>
      <c r="AB17" s="31">
        <f t="shared" si="6"/>
        <v>15.065882999999999</v>
      </c>
      <c r="AC17" s="34">
        <f t="shared" si="7"/>
        <v>17271.844383000003</v>
      </c>
      <c r="AD17" s="69">
        <f t="shared" si="8"/>
        <v>602.28298611111109</v>
      </c>
    </row>
    <row r="18" spans="1:30" s="25" customFormat="1" x14ac:dyDescent="0.25">
      <c r="A18" s="64">
        <v>44562</v>
      </c>
      <c r="B18" s="26">
        <v>554</v>
      </c>
      <c r="C18" s="26">
        <v>402092.7</v>
      </c>
      <c r="D18" s="26">
        <v>58</v>
      </c>
      <c r="E18" s="26">
        <v>58975</v>
      </c>
      <c r="F18" s="26">
        <v>0</v>
      </c>
      <c r="G18" s="26">
        <v>0</v>
      </c>
      <c r="H18" s="26">
        <v>6</v>
      </c>
      <c r="I18" s="26">
        <v>802.40000000000009</v>
      </c>
      <c r="J18" s="26">
        <f t="shared" si="0"/>
        <v>618</v>
      </c>
      <c r="K18" s="26">
        <f t="shared" si="1"/>
        <v>461870.10000000003</v>
      </c>
      <c r="L18" s="27" t="s">
        <v>44</v>
      </c>
      <c r="M18" s="28" t="s">
        <v>69</v>
      </c>
      <c r="N18" s="65" t="s">
        <v>18</v>
      </c>
      <c r="O18" s="107"/>
      <c r="P18" s="29">
        <f t="shared" si="2"/>
        <v>44562</v>
      </c>
      <c r="Q18" s="41">
        <v>0.13731000000000002</v>
      </c>
      <c r="R18" s="27">
        <v>9.3450000000000005E-2</v>
      </c>
      <c r="S18" s="31">
        <f t="shared" si="3"/>
        <v>17635.785822000005</v>
      </c>
      <c r="T18" s="30">
        <v>0.13035000000000002</v>
      </c>
      <c r="U18" s="27">
        <v>9.3450000000000005E-2</v>
      </c>
      <c r="V18" s="32">
        <f t="shared" si="4"/>
        <v>2176.1775000000011</v>
      </c>
      <c r="W18" s="33"/>
      <c r="X18" s="27"/>
      <c r="Y18" s="31">
        <f t="shared" si="5"/>
        <v>0</v>
      </c>
      <c r="Z18" s="30">
        <v>0.11228</v>
      </c>
      <c r="AA18" s="27">
        <v>9.3450000000000005E-2</v>
      </c>
      <c r="AB18" s="31">
        <f t="shared" si="6"/>
        <v>15.109192000000002</v>
      </c>
      <c r="AC18" s="34">
        <f t="shared" si="7"/>
        <v>19827.072514000007</v>
      </c>
      <c r="AD18" s="69">
        <f t="shared" si="8"/>
        <v>725.79909747292425</v>
      </c>
    </row>
    <row r="19" spans="1:30" s="25" customFormat="1" x14ac:dyDescent="0.25">
      <c r="A19" s="64">
        <v>44531</v>
      </c>
      <c r="B19" s="26">
        <v>553</v>
      </c>
      <c r="C19" s="26">
        <v>438081</v>
      </c>
      <c r="D19" s="26">
        <v>58</v>
      </c>
      <c r="E19" s="26">
        <v>58965</v>
      </c>
      <c r="F19" s="26">
        <v>0</v>
      </c>
      <c r="G19" s="26">
        <v>0</v>
      </c>
      <c r="H19" s="26">
        <v>6</v>
      </c>
      <c r="I19" s="26">
        <v>951.9</v>
      </c>
      <c r="J19" s="26">
        <f t="shared" ref="J19" si="9">B19+D19+F19+H19</f>
        <v>617</v>
      </c>
      <c r="K19" s="26">
        <f t="shared" ref="K19" si="10">C19+E19+G19+I19</f>
        <v>497997.9</v>
      </c>
      <c r="L19" s="27" t="s">
        <v>44</v>
      </c>
      <c r="M19" s="28" t="s">
        <v>69</v>
      </c>
      <c r="N19" s="65" t="s">
        <v>18</v>
      </c>
      <c r="O19" s="107"/>
      <c r="P19" s="29">
        <f t="shared" ref="P19" si="11">A19</f>
        <v>44531</v>
      </c>
      <c r="Q19" s="41">
        <v>9.468E-2</v>
      </c>
      <c r="R19" s="27">
        <v>9.3450000000000005E-2</v>
      </c>
      <c r="S19" s="31">
        <f t="shared" ref="S19" si="12">(Q19-R19)*C19</f>
        <v>538.83962999999778</v>
      </c>
      <c r="T19" s="30">
        <v>8.9359999999999995E-2</v>
      </c>
      <c r="U19" s="27">
        <v>9.3450000000000005E-2</v>
      </c>
      <c r="V19" s="32">
        <f t="shared" ref="V19" si="13">(T19-U19)*E19</f>
        <v>-241.16685000000061</v>
      </c>
      <c r="W19" s="33"/>
      <c r="X19" s="27"/>
      <c r="Y19" s="31">
        <f t="shared" ref="Y19" si="14">(W19-X19)*G19</f>
        <v>0</v>
      </c>
      <c r="Z19" s="30">
        <v>6.7510000000000001E-2</v>
      </c>
      <c r="AA19" s="27">
        <v>9.3450000000000005E-2</v>
      </c>
      <c r="AB19" s="31">
        <f t="shared" ref="AB19" si="15">(Z19-AA19)*I19</f>
        <v>-24.692286000000003</v>
      </c>
      <c r="AC19" s="34">
        <f t="shared" ref="AC19" si="16">AB19+Y19+S19+V19</f>
        <v>272.98049399999718</v>
      </c>
      <c r="AD19" s="69">
        <f t="shared" ref="AD19" si="17">IFERROR(C19/B19,0)</f>
        <v>792.18987341772151</v>
      </c>
    </row>
    <row r="20" spans="1:30" s="25" customFormat="1" x14ac:dyDescent="0.25">
      <c r="A20" s="64">
        <v>44501</v>
      </c>
      <c r="B20" s="26">
        <v>555</v>
      </c>
      <c r="C20" s="26">
        <v>347058.3</v>
      </c>
      <c r="D20" s="26">
        <v>59</v>
      </c>
      <c r="E20" s="26">
        <v>48833</v>
      </c>
      <c r="F20" s="26">
        <v>0</v>
      </c>
      <c r="G20" s="26">
        <v>0</v>
      </c>
      <c r="H20" s="26">
        <v>7</v>
      </c>
      <c r="I20" s="26">
        <v>1024.7</v>
      </c>
      <c r="J20" s="26">
        <f t="shared" ref="J20:J27" si="18">B20+D20+F20+H20</f>
        <v>621</v>
      </c>
      <c r="K20" s="26">
        <f t="shared" ref="K20:K27" si="19">C20+E20+G20+I20</f>
        <v>396916</v>
      </c>
      <c r="L20" s="27" t="s">
        <v>44</v>
      </c>
      <c r="M20" s="28" t="s">
        <v>69</v>
      </c>
      <c r="N20" s="65" t="s">
        <v>18</v>
      </c>
      <c r="O20" s="107"/>
      <c r="P20" s="29">
        <f t="shared" ref="P20:P29" si="20">A20</f>
        <v>44501</v>
      </c>
      <c r="Q20" s="41">
        <v>9.468E-2</v>
      </c>
      <c r="R20" s="27">
        <v>9.3450000000000005E-2</v>
      </c>
      <c r="S20" s="31">
        <f t="shared" ref="S20:S29" si="21">(Q20-R20)*C20</f>
        <v>426.88170899999824</v>
      </c>
      <c r="T20" s="30">
        <v>8.9359999999999995E-2</v>
      </c>
      <c r="U20" s="27">
        <v>9.3450000000000005E-2</v>
      </c>
      <c r="V20" s="32">
        <f t="shared" ref="V20:V29" si="22">(T20-U20)*E20</f>
        <v>-199.72697000000051</v>
      </c>
      <c r="W20" s="33"/>
      <c r="X20" s="27"/>
      <c r="Y20" s="31">
        <f t="shared" ref="Y20:Y29" si="23">(W20-X20)*G20</f>
        <v>0</v>
      </c>
      <c r="Z20" s="30">
        <v>6.7510000000000001E-2</v>
      </c>
      <c r="AA20" s="27">
        <v>9.3450000000000005E-2</v>
      </c>
      <c r="AB20" s="31">
        <f t="shared" ref="AB20:AB29" si="24">(Z20-AA20)*I20</f>
        <v>-26.580718000000005</v>
      </c>
      <c r="AC20" s="34">
        <f t="shared" ref="AC20:AC29" si="25">AB20+Y20+S20+V20</f>
        <v>200.57402099999774</v>
      </c>
      <c r="AD20" s="69">
        <f t="shared" ref="AD20:AD29" si="26">IFERROR(C20/B20,0)</f>
        <v>625.33027027027026</v>
      </c>
    </row>
    <row r="21" spans="1:30" s="25" customFormat="1" x14ac:dyDescent="0.25">
      <c r="A21" s="64">
        <v>44470</v>
      </c>
      <c r="B21" s="26">
        <v>558</v>
      </c>
      <c r="C21" s="26">
        <v>273417</v>
      </c>
      <c r="D21" s="26">
        <v>59</v>
      </c>
      <c r="E21" s="26">
        <v>42783</v>
      </c>
      <c r="F21" s="26">
        <v>1</v>
      </c>
      <c r="G21" s="26">
        <v>307</v>
      </c>
      <c r="H21" s="26">
        <v>7</v>
      </c>
      <c r="I21" s="26">
        <v>957.9000000000002</v>
      </c>
      <c r="J21" s="26">
        <f t="shared" si="18"/>
        <v>625</v>
      </c>
      <c r="K21" s="26">
        <f t="shared" si="19"/>
        <v>317464.90000000002</v>
      </c>
      <c r="L21" s="27" t="s">
        <v>44</v>
      </c>
      <c r="M21" s="28" t="s">
        <v>69</v>
      </c>
      <c r="N21" s="65" t="s">
        <v>18</v>
      </c>
      <c r="O21" s="107"/>
      <c r="P21" s="29">
        <f t="shared" si="20"/>
        <v>44470</v>
      </c>
      <c r="Q21" s="41">
        <v>9.468E-2</v>
      </c>
      <c r="R21" s="27">
        <v>9.3450000000000005E-2</v>
      </c>
      <c r="S21" s="31">
        <f t="shared" si="21"/>
        <v>336.30290999999863</v>
      </c>
      <c r="T21" s="30">
        <v>8.9359999999999995E-2</v>
      </c>
      <c r="U21" s="27">
        <v>9.3450000000000005E-2</v>
      </c>
      <c r="V21" s="32">
        <f t="shared" si="22"/>
        <v>-174.98247000000043</v>
      </c>
      <c r="W21" s="33">
        <v>0.11065</v>
      </c>
      <c r="X21" s="27">
        <v>9.3450000000000005E-2</v>
      </c>
      <c r="Y21" s="31">
        <f t="shared" si="23"/>
        <v>5.2803999999999975</v>
      </c>
      <c r="Z21" s="30">
        <v>6.7510000000000001E-2</v>
      </c>
      <c r="AA21" s="27">
        <v>9.3450000000000005E-2</v>
      </c>
      <c r="AB21" s="31">
        <f t="shared" si="24"/>
        <v>-24.847926000000008</v>
      </c>
      <c r="AC21" s="34">
        <f t="shared" si="25"/>
        <v>141.75291399999821</v>
      </c>
      <c r="AD21" s="69">
        <f t="shared" si="26"/>
        <v>489.99462365591398</v>
      </c>
    </row>
    <row r="22" spans="1:30" s="25" customFormat="1" x14ac:dyDescent="0.25">
      <c r="A22" s="64">
        <v>44440</v>
      </c>
      <c r="B22" s="26">
        <v>564</v>
      </c>
      <c r="C22" s="26">
        <v>268419</v>
      </c>
      <c r="D22" s="26">
        <v>59</v>
      </c>
      <c r="E22" s="26">
        <v>47716</v>
      </c>
      <c r="F22" s="26">
        <v>1</v>
      </c>
      <c r="G22" s="26">
        <v>2922</v>
      </c>
      <c r="H22" s="26">
        <v>8</v>
      </c>
      <c r="I22" s="26">
        <v>975.4</v>
      </c>
      <c r="J22" s="26">
        <f t="shared" si="18"/>
        <v>632</v>
      </c>
      <c r="K22" s="26">
        <f t="shared" si="19"/>
        <v>320032.40000000002</v>
      </c>
      <c r="L22" s="27" t="s">
        <v>44</v>
      </c>
      <c r="M22" s="28" t="s">
        <v>69</v>
      </c>
      <c r="N22" s="65" t="s">
        <v>18</v>
      </c>
      <c r="O22" s="107"/>
      <c r="P22" s="29">
        <f t="shared" si="20"/>
        <v>44440</v>
      </c>
      <c r="Q22" s="41">
        <v>9.468E-2</v>
      </c>
      <c r="R22" s="27">
        <v>9.3450000000000005E-2</v>
      </c>
      <c r="S22" s="31">
        <f t="shared" si="21"/>
        <v>330.15536999999864</v>
      </c>
      <c r="T22" s="30">
        <v>8.9359999999999995E-2</v>
      </c>
      <c r="U22" s="27">
        <v>9.3450000000000005E-2</v>
      </c>
      <c r="V22" s="32">
        <f t="shared" si="22"/>
        <v>-195.1584400000005</v>
      </c>
      <c r="W22" s="33">
        <v>8.1170000000000006E-2</v>
      </c>
      <c r="X22" s="27">
        <v>9.3450000000000005E-2</v>
      </c>
      <c r="Y22" s="31">
        <f t="shared" si="23"/>
        <v>-35.882159999999999</v>
      </c>
      <c r="Z22" s="30">
        <v>6.7510000000000001E-2</v>
      </c>
      <c r="AA22" s="27">
        <v>9.3450000000000005E-2</v>
      </c>
      <c r="AB22" s="31">
        <f t="shared" si="24"/>
        <v>-25.301876000000004</v>
      </c>
      <c r="AC22" s="34">
        <f t="shared" si="25"/>
        <v>73.812893999998153</v>
      </c>
      <c r="AD22" s="69">
        <f t="shared" si="26"/>
        <v>475.92021276595744</v>
      </c>
    </row>
    <row r="23" spans="1:30" s="25" customFormat="1" x14ac:dyDescent="0.25">
      <c r="A23" s="64">
        <v>44409</v>
      </c>
      <c r="B23" s="26">
        <v>569</v>
      </c>
      <c r="C23" s="26">
        <v>305721</v>
      </c>
      <c r="D23" s="26">
        <v>61</v>
      </c>
      <c r="E23" s="26">
        <v>49517</v>
      </c>
      <c r="F23" s="26">
        <v>1</v>
      </c>
      <c r="G23" s="26">
        <v>2780</v>
      </c>
      <c r="H23" s="26">
        <v>8</v>
      </c>
      <c r="I23" s="26">
        <v>840.9</v>
      </c>
      <c r="J23" s="26">
        <f t="shared" si="18"/>
        <v>639</v>
      </c>
      <c r="K23" s="26">
        <f t="shared" si="19"/>
        <v>358858.9</v>
      </c>
      <c r="L23" s="27" t="s">
        <v>44</v>
      </c>
      <c r="M23" s="28" t="s">
        <v>69</v>
      </c>
      <c r="N23" s="65" t="s">
        <v>18</v>
      </c>
      <c r="O23" s="107"/>
      <c r="P23" s="29">
        <f t="shared" si="20"/>
        <v>44409</v>
      </c>
      <c r="Q23" s="41">
        <v>9.468E-2</v>
      </c>
      <c r="R23" s="27">
        <v>9.3450000000000005E-2</v>
      </c>
      <c r="S23" s="31">
        <f t="shared" si="21"/>
        <v>376.03682999999847</v>
      </c>
      <c r="T23" s="30">
        <v>8.9359999999999995E-2</v>
      </c>
      <c r="U23" s="27">
        <v>9.3450000000000005E-2</v>
      </c>
      <c r="V23" s="32">
        <f t="shared" si="22"/>
        <v>-202.52453000000051</v>
      </c>
      <c r="W23" s="33">
        <v>8.1170000000000006E-2</v>
      </c>
      <c r="X23" s="27">
        <v>9.3450000000000005E-2</v>
      </c>
      <c r="Y23" s="31">
        <f t="shared" si="23"/>
        <v>-34.138399999999997</v>
      </c>
      <c r="Z23" s="30">
        <v>6.7510000000000001E-2</v>
      </c>
      <c r="AA23" s="27">
        <v>9.3450000000000005E-2</v>
      </c>
      <c r="AB23" s="31">
        <f t="shared" si="24"/>
        <v>-21.812946000000004</v>
      </c>
      <c r="AC23" s="34">
        <f t="shared" si="25"/>
        <v>117.56095399999796</v>
      </c>
      <c r="AD23" s="69">
        <f t="shared" si="26"/>
        <v>537.29525483304042</v>
      </c>
    </row>
    <row r="24" spans="1:30" s="25" customFormat="1" x14ac:dyDescent="0.25">
      <c r="A24" s="64">
        <v>44378</v>
      </c>
      <c r="B24" s="26">
        <v>573</v>
      </c>
      <c r="C24" s="26">
        <v>311846</v>
      </c>
      <c r="D24" s="26">
        <v>62</v>
      </c>
      <c r="E24" s="26">
        <v>50562</v>
      </c>
      <c r="F24" s="26">
        <v>1</v>
      </c>
      <c r="G24" s="26">
        <v>2928</v>
      </c>
      <c r="H24" s="26">
        <v>8</v>
      </c>
      <c r="I24" s="26">
        <v>757.69999999999993</v>
      </c>
      <c r="J24" s="26">
        <f t="shared" si="18"/>
        <v>644</v>
      </c>
      <c r="K24" s="26">
        <f t="shared" si="19"/>
        <v>366093.7</v>
      </c>
      <c r="L24" s="27" t="s">
        <v>44</v>
      </c>
      <c r="M24" s="28" t="s">
        <v>69</v>
      </c>
      <c r="N24" s="65" t="s">
        <v>18</v>
      </c>
      <c r="O24" s="107"/>
      <c r="P24" s="29">
        <f t="shared" si="20"/>
        <v>44378</v>
      </c>
      <c r="Q24" s="41">
        <v>9.468E-2</v>
      </c>
      <c r="R24" s="27">
        <v>9.3450000000000005E-2</v>
      </c>
      <c r="S24" s="31">
        <f t="shared" si="21"/>
        <v>383.57057999999842</v>
      </c>
      <c r="T24" s="30">
        <v>8.9359999999999995E-2</v>
      </c>
      <c r="U24" s="27">
        <v>9.3450000000000005E-2</v>
      </c>
      <c r="V24" s="32">
        <f t="shared" si="22"/>
        <v>-206.79858000000053</v>
      </c>
      <c r="W24" s="33">
        <v>8.1170000000000006E-2</v>
      </c>
      <c r="X24" s="27">
        <v>9.3450000000000005E-2</v>
      </c>
      <c r="Y24" s="31">
        <f t="shared" si="23"/>
        <v>-35.955839999999995</v>
      </c>
      <c r="Z24" s="30">
        <v>6.7510000000000001E-2</v>
      </c>
      <c r="AA24" s="27">
        <v>9.3450000000000005E-2</v>
      </c>
      <c r="AB24" s="31">
        <f t="shared" si="24"/>
        <v>-19.654738000000002</v>
      </c>
      <c r="AC24" s="34">
        <f t="shared" si="25"/>
        <v>121.16142199999791</v>
      </c>
      <c r="AD24" s="69">
        <f t="shared" si="26"/>
        <v>544.23385689354279</v>
      </c>
    </row>
    <row r="25" spans="1:30" s="25" customFormat="1" x14ac:dyDescent="0.25">
      <c r="A25" s="64">
        <v>44348</v>
      </c>
      <c r="B25" s="26">
        <v>581</v>
      </c>
      <c r="C25" s="26">
        <v>333005</v>
      </c>
      <c r="D25" s="26">
        <v>62</v>
      </c>
      <c r="E25" s="26">
        <v>53521</v>
      </c>
      <c r="F25" s="26">
        <v>1</v>
      </c>
      <c r="G25" s="26">
        <v>3858</v>
      </c>
      <c r="H25" s="26">
        <v>8</v>
      </c>
      <c r="I25" s="26">
        <v>679.10000000000014</v>
      </c>
      <c r="J25" s="26">
        <f t="shared" si="18"/>
        <v>652</v>
      </c>
      <c r="K25" s="26">
        <f t="shared" si="19"/>
        <v>391063.1</v>
      </c>
      <c r="L25" s="27" t="s">
        <v>44</v>
      </c>
      <c r="M25" s="28" t="s">
        <v>69</v>
      </c>
      <c r="N25" s="65" t="s">
        <v>18</v>
      </c>
      <c r="O25" s="107"/>
      <c r="P25" s="29">
        <f t="shared" si="20"/>
        <v>44348</v>
      </c>
      <c r="Q25" s="41">
        <v>0.10708000000000001</v>
      </c>
      <c r="R25" s="27">
        <v>9.3450000000000005E-2</v>
      </c>
      <c r="S25" s="31">
        <f t="shared" si="21"/>
        <v>4538.8581500000009</v>
      </c>
      <c r="T25" s="30">
        <v>9.98E-2</v>
      </c>
      <c r="U25" s="27">
        <v>9.3450000000000005E-2</v>
      </c>
      <c r="V25" s="32">
        <f t="shared" si="22"/>
        <v>339.85834999999969</v>
      </c>
      <c r="W25" s="33">
        <v>8.2159999999999997E-2</v>
      </c>
      <c r="X25" s="27">
        <v>9.3450000000000005E-2</v>
      </c>
      <c r="Y25" s="31">
        <f t="shared" si="23"/>
        <v>-43.55682000000003</v>
      </c>
      <c r="Z25" s="30">
        <v>7.2540000000000007E-2</v>
      </c>
      <c r="AA25" s="27">
        <v>9.3450000000000005E-2</v>
      </c>
      <c r="AB25" s="31">
        <f t="shared" si="24"/>
        <v>-14.199981000000001</v>
      </c>
      <c r="AC25" s="34">
        <f t="shared" si="25"/>
        <v>4820.959699</v>
      </c>
      <c r="AD25" s="69">
        <f t="shared" si="26"/>
        <v>573.15834767642002</v>
      </c>
    </row>
    <row r="26" spans="1:30" s="25" customFormat="1" x14ac:dyDescent="0.25">
      <c r="A26" s="64">
        <v>44317</v>
      </c>
      <c r="B26" s="26">
        <v>597</v>
      </c>
      <c r="C26" s="26">
        <v>279727</v>
      </c>
      <c r="D26" s="26">
        <v>64</v>
      </c>
      <c r="E26" s="26">
        <v>49765</v>
      </c>
      <c r="F26" s="26">
        <v>1</v>
      </c>
      <c r="G26" s="26">
        <v>4203</v>
      </c>
      <c r="H26" s="26">
        <v>8</v>
      </c>
      <c r="I26" s="26">
        <v>639.70000000000005</v>
      </c>
      <c r="J26" s="26">
        <f t="shared" si="18"/>
        <v>670</v>
      </c>
      <c r="K26" s="26">
        <f t="shared" si="19"/>
        <v>334334.7</v>
      </c>
      <c r="L26" s="27" t="s">
        <v>44</v>
      </c>
      <c r="M26" s="28" t="s">
        <v>69</v>
      </c>
      <c r="N26" s="65" t="s">
        <v>18</v>
      </c>
      <c r="O26" s="107"/>
      <c r="P26" s="29">
        <f t="shared" si="20"/>
        <v>44317</v>
      </c>
      <c r="Q26" s="41">
        <v>0.10708000000000001</v>
      </c>
      <c r="R26" s="27">
        <v>9.3450000000000005E-2</v>
      </c>
      <c r="S26" s="31">
        <f t="shared" si="21"/>
        <v>3812.6790100000007</v>
      </c>
      <c r="T26" s="30">
        <v>9.98E-2</v>
      </c>
      <c r="U26" s="27">
        <v>9.3450000000000005E-2</v>
      </c>
      <c r="V26" s="32">
        <f t="shared" si="22"/>
        <v>316.0077499999997</v>
      </c>
      <c r="W26" s="33">
        <v>8.2159999999999997E-2</v>
      </c>
      <c r="X26" s="27">
        <v>9.3450000000000005E-2</v>
      </c>
      <c r="Y26" s="31">
        <f t="shared" si="23"/>
        <v>-47.451870000000035</v>
      </c>
      <c r="Z26" s="30">
        <v>7.2540000000000007E-2</v>
      </c>
      <c r="AA26" s="27">
        <v>9.3450000000000005E-2</v>
      </c>
      <c r="AB26" s="31">
        <f t="shared" si="24"/>
        <v>-13.376127</v>
      </c>
      <c r="AC26" s="34">
        <f t="shared" si="25"/>
        <v>4067.8587630000006</v>
      </c>
      <c r="AD26" s="69">
        <f t="shared" si="26"/>
        <v>468.55443886097152</v>
      </c>
    </row>
    <row r="27" spans="1:30" s="25" customFormat="1" x14ac:dyDescent="0.25">
      <c r="A27" s="64">
        <v>44287</v>
      </c>
      <c r="B27" s="26">
        <v>550</v>
      </c>
      <c r="C27" s="26">
        <v>229900</v>
      </c>
      <c r="D27" s="26">
        <v>62</v>
      </c>
      <c r="E27" s="26">
        <v>141842.9</v>
      </c>
      <c r="F27" s="26">
        <v>1</v>
      </c>
      <c r="G27" s="26">
        <v>777</v>
      </c>
      <c r="H27" s="26">
        <v>7</v>
      </c>
      <c r="I27" s="26">
        <v>673.2</v>
      </c>
      <c r="J27" s="26">
        <f t="shared" si="18"/>
        <v>620</v>
      </c>
      <c r="K27" s="26">
        <f t="shared" si="19"/>
        <v>373193.10000000003</v>
      </c>
      <c r="L27" s="27" t="s">
        <v>44</v>
      </c>
      <c r="M27" s="28" t="s">
        <v>69</v>
      </c>
      <c r="N27" s="65" t="s">
        <v>18</v>
      </c>
      <c r="O27" s="107"/>
      <c r="P27" s="29">
        <f t="shared" si="20"/>
        <v>44287</v>
      </c>
      <c r="Q27" s="41">
        <v>0.10708000000000001</v>
      </c>
      <c r="R27" s="27">
        <v>9.3450000000000005E-2</v>
      </c>
      <c r="S27" s="31">
        <f t="shared" si="21"/>
        <v>3133.5370000000007</v>
      </c>
      <c r="T27" s="30">
        <v>9.98E-2</v>
      </c>
      <c r="U27" s="27">
        <v>9.3450000000000005E-2</v>
      </c>
      <c r="V27" s="32">
        <f t="shared" si="22"/>
        <v>900.70241499999918</v>
      </c>
      <c r="W27" s="33">
        <v>8.2159999999999997E-2</v>
      </c>
      <c r="X27" s="27">
        <v>9.3450000000000005E-2</v>
      </c>
      <c r="Y27" s="31">
        <f t="shared" si="23"/>
        <v>-8.7723300000000073</v>
      </c>
      <c r="Z27" s="30">
        <v>7.2540000000000007E-2</v>
      </c>
      <c r="AA27" s="27">
        <v>9.3450000000000005E-2</v>
      </c>
      <c r="AB27" s="31">
        <f t="shared" si="24"/>
        <v>-14.076611999999999</v>
      </c>
      <c r="AC27" s="34">
        <f t="shared" si="25"/>
        <v>4011.3904729999999</v>
      </c>
      <c r="AD27" s="69">
        <f t="shared" si="26"/>
        <v>418</v>
      </c>
    </row>
    <row r="28" spans="1:30" s="25" customFormat="1" x14ac:dyDescent="0.25">
      <c r="A28" s="64">
        <v>44256</v>
      </c>
      <c r="B28" s="26">
        <v>555</v>
      </c>
      <c r="C28" s="26">
        <v>301074</v>
      </c>
      <c r="D28" s="26">
        <v>61</v>
      </c>
      <c r="E28" s="26">
        <v>-49236.9</v>
      </c>
      <c r="F28" s="26">
        <v>1</v>
      </c>
      <c r="G28" s="26">
        <v>1205</v>
      </c>
      <c r="H28" s="26">
        <v>8</v>
      </c>
      <c r="I28" s="26">
        <v>789.4</v>
      </c>
      <c r="J28" s="26">
        <f t="shared" ref="J28:J29" si="27">B28+D28+F28+H28</f>
        <v>625</v>
      </c>
      <c r="K28" s="26">
        <f t="shared" ref="K28:K29" si="28">C28+E28+G28+I28</f>
        <v>253831.5</v>
      </c>
      <c r="L28" s="27" t="s">
        <v>44</v>
      </c>
      <c r="M28" s="28" t="s">
        <v>69</v>
      </c>
      <c r="N28" s="65" t="s">
        <v>18</v>
      </c>
      <c r="O28" s="107"/>
      <c r="P28" s="29">
        <f t="shared" si="20"/>
        <v>44256</v>
      </c>
      <c r="Q28" s="41">
        <v>0.10708000000000001</v>
      </c>
      <c r="R28" s="27">
        <v>9.3450000000000005E-2</v>
      </c>
      <c r="S28" s="31">
        <f t="shared" si="21"/>
        <v>4103.6386200000006</v>
      </c>
      <c r="T28" s="30">
        <v>9.98E-2</v>
      </c>
      <c r="U28" s="27">
        <v>9.3450000000000005E-2</v>
      </c>
      <c r="V28" s="32">
        <f t="shared" si="22"/>
        <v>-312.65431499999971</v>
      </c>
      <c r="W28" s="33">
        <v>0.10461000000000001</v>
      </c>
      <c r="X28" s="27">
        <v>9.3450000000000005E-2</v>
      </c>
      <c r="Y28" s="31">
        <f t="shared" si="23"/>
        <v>13.447800000000004</v>
      </c>
      <c r="Z28" s="30">
        <v>7.2540000000000007E-2</v>
      </c>
      <c r="AA28" s="27">
        <v>9.3450000000000005E-2</v>
      </c>
      <c r="AB28" s="31">
        <f t="shared" si="24"/>
        <v>-16.506353999999998</v>
      </c>
      <c r="AC28" s="34">
        <f t="shared" si="25"/>
        <v>3787.9257510000007</v>
      </c>
      <c r="AD28" s="69">
        <f t="shared" si="26"/>
        <v>542.47567567567569</v>
      </c>
    </row>
    <row r="29" spans="1:30" s="25" customFormat="1" x14ac:dyDescent="0.25">
      <c r="A29" s="64">
        <v>44228</v>
      </c>
      <c r="B29" s="26">
        <v>559</v>
      </c>
      <c r="C29" s="26">
        <v>343691</v>
      </c>
      <c r="D29" s="26">
        <v>61</v>
      </c>
      <c r="E29" s="26">
        <v>55861</v>
      </c>
      <c r="F29" s="26">
        <v>1</v>
      </c>
      <c r="G29" s="26">
        <v>1248</v>
      </c>
      <c r="H29" s="26">
        <v>8</v>
      </c>
      <c r="I29" s="26">
        <v>918.9</v>
      </c>
      <c r="J29" s="26">
        <f t="shared" si="27"/>
        <v>629</v>
      </c>
      <c r="K29" s="26">
        <f t="shared" si="28"/>
        <v>401718.9</v>
      </c>
      <c r="L29" s="27" t="s">
        <v>44</v>
      </c>
      <c r="M29" s="28" t="s">
        <v>69</v>
      </c>
      <c r="N29" s="65" t="s">
        <v>18</v>
      </c>
      <c r="O29" s="107"/>
      <c r="P29" s="29">
        <f t="shared" si="20"/>
        <v>44228</v>
      </c>
      <c r="Q29" s="41">
        <v>0.10708000000000001</v>
      </c>
      <c r="R29" s="27">
        <v>9.3450000000000005E-2</v>
      </c>
      <c r="S29" s="31">
        <f t="shared" si="21"/>
        <v>4684.5083300000015</v>
      </c>
      <c r="T29" s="30">
        <v>9.98E-2</v>
      </c>
      <c r="U29" s="27">
        <v>9.3450000000000005E-2</v>
      </c>
      <c r="V29" s="32">
        <f t="shared" si="22"/>
        <v>354.71734999999967</v>
      </c>
      <c r="W29" s="33">
        <v>0.10461000000000001</v>
      </c>
      <c r="X29" s="27">
        <v>9.3450000000000005E-2</v>
      </c>
      <c r="Y29" s="31">
        <f t="shared" si="23"/>
        <v>13.927680000000004</v>
      </c>
      <c r="Z29" s="30">
        <v>7.2540000000000007E-2</v>
      </c>
      <c r="AA29" s="27">
        <v>9.3450000000000005E-2</v>
      </c>
      <c r="AB29" s="31">
        <f t="shared" si="24"/>
        <v>-19.214198999999997</v>
      </c>
      <c r="AC29" s="34">
        <f t="shared" si="25"/>
        <v>5033.9391610000011</v>
      </c>
      <c r="AD29" s="69">
        <f t="shared" si="26"/>
        <v>614.83184257602863</v>
      </c>
    </row>
    <row r="30" spans="1:30" s="25" customFormat="1" x14ac:dyDescent="0.25">
      <c r="A30" s="64">
        <v>44197</v>
      </c>
      <c r="B30" s="26">
        <v>567</v>
      </c>
      <c r="C30" s="26">
        <v>387233</v>
      </c>
      <c r="D30" s="26">
        <v>61</v>
      </c>
      <c r="E30" s="26">
        <v>61319</v>
      </c>
      <c r="F30" s="26">
        <v>1</v>
      </c>
      <c r="G30" s="26">
        <v>2392</v>
      </c>
      <c r="H30" s="26">
        <v>9</v>
      </c>
      <c r="I30" s="26">
        <v>889.80000000000007</v>
      </c>
      <c r="J30" s="26">
        <f t="shared" ref="J30" si="29">B30+D30+F30+H30</f>
        <v>638</v>
      </c>
      <c r="K30" s="26">
        <f t="shared" ref="K30" si="30">C30+E30+G30+I30</f>
        <v>451833.8</v>
      </c>
      <c r="L30" s="27" t="s">
        <v>44</v>
      </c>
      <c r="M30" s="28" t="s">
        <v>69</v>
      </c>
      <c r="N30" s="65" t="s">
        <v>18</v>
      </c>
      <c r="O30" s="107"/>
      <c r="P30" s="29">
        <f t="shared" ref="P30:P35" si="31">A30</f>
        <v>44197</v>
      </c>
      <c r="Q30" s="41">
        <v>0.10708000000000001</v>
      </c>
      <c r="R30" s="27">
        <v>9.3450000000000005E-2</v>
      </c>
      <c r="S30" s="31">
        <f t="shared" ref="S30:S35" si="32">(Q30-R30)*C30</f>
        <v>5277.9857900000015</v>
      </c>
      <c r="T30" s="30">
        <v>9.98E-2</v>
      </c>
      <c r="U30" s="27">
        <v>9.3450000000000005E-2</v>
      </c>
      <c r="V30" s="32">
        <f t="shared" ref="V30:V35" si="33">(T30-U30)*E30</f>
        <v>389.37564999999967</v>
      </c>
      <c r="W30" s="33">
        <v>0.10461000000000001</v>
      </c>
      <c r="X30" s="27">
        <v>9.3450000000000005E-2</v>
      </c>
      <c r="Y30" s="31">
        <f t="shared" ref="Y30:Y35" si="34">(W30-X30)*G30</f>
        <v>26.694720000000007</v>
      </c>
      <c r="Z30" s="30">
        <v>7.2540000000000007E-2</v>
      </c>
      <c r="AA30" s="27">
        <v>9.3450000000000005E-2</v>
      </c>
      <c r="AB30" s="31">
        <f t="shared" ref="AB30:AB35" si="35">(Z30-AA30)*I30</f>
        <v>-18.605718</v>
      </c>
      <c r="AC30" s="34">
        <f t="shared" ref="AC30:AC35" si="36">AB30+Y30+S30+V30</f>
        <v>5675.4504420000012</v>
      </c>
      <c r="AD30" s="69">
        <f t="shared" ref="AD30:AD35" si="37">IFERROR(C30/B30,0)</f>
        <v>682.95061728395058</v>
      </c>
    </row>
    <row r="31" spans="1:30" s="25" customFormat="1" x14ac:dyDescent="0.25">
      <c r="A31" s="64">
        <v>44166</v>
      </c>
      <c r="B31" s="26">
        <v>576</v>
      </c>
      <c r="C31" s="26">
        <v>434202</v>
      </c>
      <c r="D31" s="26">
        <v>62</v>
      </c>
      <c r="E31" s="26">
        <v>66651</v>
      </c>
      <c r="F31" s="26">
        <v>1</v>
      </c>
      <c r="G31" s="26">
        <v>2392</v>
      </c>
      <c r="H31" s="26">
        <v>10</v>
      </c>
      <c r="I31" s="26">
        <v>1195.8000000000002</v>
      </c>
      <c r="J31" s="26">
        <f t="shared" ref="J31:K35" si="38">B31+D31+F31+H31</f>
        <v>649</v>
      </c>
      <c r="K31" s="26">
        <f t="shared" si="38"/>
        <v>504440.8</v>
      </c>
      <c r="L31" s="27" t="s">
        <v>44</v>
      </c>
      <c r="M31" s="28" t="s">
        <v>70</v>
      </c>
      <c r="N31" s="65" t="s">
        <v>18</v>
      </c>
      <c r="O31" s="107"/>
      <c r="P31" s="29">
        <f t="shared" si="31"/>
        <v>44166</v>
      </c>
      <c r="Q31" s="41">
        <v>9.0200000000000002E-2</v>
      </c>
      <c r="R31" s="27">
        <v>8.7099999999999997E-2</v>
      </c>
      <c r="S31" s="31">
        <f t="shared" si="32"/>
        <v>1346.0262000000023</v>
      </c>
      <c r="T31" s="30">
        <v>8.6190000000000003E-2</v>
      </c>
      <c r="U31" s="27">
        <v>8.7099999999999997E-2</v>
      </c>
      <c r="V31" s="32">
        <f t="shared" si="33"/>
        <v>-60.652409999999612</v>
      </c>
      <c r="W31" s="33">
        <v>8.9649999999999994E-2</v>
      </c>
      <c r="X31" s="27">
        <v>8.7099999999999997E-2</v>
      </c>
      <c r="Y31" s="31">
        <f t="shared" si="34"/>
        <v>6.0995999999999917</v>
      </c>
      <c r="Z31" s="30">
        <v>5.9560000000000002E-2</v>
      </c>
      <c r="AA31" s="27">
        <v>8.7099999999999997E-2</v>
      </c>
      <c r="AB31" s="31">
        <f t="shared" si="35"/>
        <v>-32.932332000000002</v>
      </c>
      <c r="AC31" s="34">
        <f t="shared" si="36"/>
        <v>1258.5410580000025</v>
      </c>
      <c r="AD31" s="69">
        <f t="shared" si="37"/>
        <v>753.82291666666663</v>
      </c>
    </row>
    <row r="32" spans="1:30" s="25" customFormat="1" x14ac:dyDescent="0.25">
      <c r="A32" s="64">
        <v>44136</v>
      </c>
      <c r="B32" s="26">
        <v>576</v>
      </c>
      <c r="C32" s="26">
        <v>483486</v>
      </c>
      <c r="D32" s="26">
        <v>62</v>
      </c>
      <c r="E32" s="26">
        <v>52633.5</v>
      </c>
      <c r="F32" s="26">
        <v>1</v>
      </c>
      <c r="G32" s="26">
        <v>2392</v>
      </c>
      <c r="H32" s="26">
        <v>10</v>
      </c>
      <c r="I32" s="26">
        <v>1214.4000000000001</v>
      </c>
      <c r="J32" s="26">
        <f t="shared" si="38"/>
        <v>649</v>
      </c>
      <c r="K32" s="26">
        <f t="shared" si="38"/>
        <v>539725.9</v>
      </c>
      <c r="L32" s="27" t="s">
        <v>44</v>
      </c>
      <c r="M32" s="28" t="s">
        <v>70</v>
      </c>
      <c r="N32" s="65" t="s">
        <v>18</v>
      </c>
      <c r="O32" s="107"/>
      <c r="P32" s="29">
        <f t="shared" si="31"/>
        <v>44136</v>
      </c>
      <c r="Q32" s="41">
        <v>9.0200000000000002E-2</v>
      </c>
      <c r="R32" s="27">
        <v>8.7099999999999997E-2</v>
      </c>
      <c r="S32" s="31">
        <f t="shared" si="32"/>
        <v>1498.8066000000026</v>
      </c>
      <c r="T32" s="30">
        <v>8.6190000000000003E-2</v>
      </c>
      <c r="U32" s="27">
        <v>8.7099999999999997E-2</v>
      </c>
      <c r="V32" s="32">
        <f t="shared" si="33"/>
        <v>-47.896484999999693</v>
      </c>
      <c r="W32" s="33">
        <v>8.9649999999999994E-2</v>
      </c>
      <c r="X32" s="27">
        <v>8.7099999999999997E-2</v>
      </c>
      <c r="Y32" s="31">
        <f t="shared" si="34"/>
        <v>6.0995999999999917</v>
      </c>
      <c r="Z32" s="30">
        <v>5.9560000000000002E-2</v>
      </c>
      <c r="AA32" s="27">
        <v>8.7099999999999997E-2</v>
      </c>
      <c r="AB32" s="31">
        <f t="shared" si="35"/>
        <v>-33.444575999999998</v>
      </c>
      <c r="AC32" s="34">
        <f t="shared" si="36"/>
        <v>1423.5651390000028</v>
      </c>
      <c r="AD32" s="69">
        <f t="shared" si="37"/>
        <v>839.38541666666663</v>
      </c>
    </row>
    <row r="33" spans="1:30" s="25" customFormat="1" x14ac:dyDescent="0.25">
      <c r="A33" s="64">
        <v>44105</v>
      </c>
      <c r="B33" s="26">
        <v>586</v>
      </c>
      <c r="C33" s="26">
        <v>193968</v>
      </c>
      <c r="D33" s="26">
        <v>64</v>
      </c>
      <c r="E33" s="26">
        <v>51003</v>
      </c>
      <c r="F33" s="26">
        <v>1</v>
      </c>
      <c r="G33" s="26">
        <v>10683</v>
      </c>
      <c r="H33" s="26">
        <v>10</v>
      </c>
      <c r="I33" s="26">
        <v>1135.2</v>
      </c>
      <c r="J33" s="26">
        <f t="shared" si="38"/>
        <v>661</v>
      </c>
      <c r="K33" s="26">
        <f t="shared" si="38"/>
        <v>256789.2</v>
      </c>
      <c r="L33" s="27" t="s">
        <v>44</v>
      </c>
      <c r="M33" s="28" t="s">
        <v>70</v>
      </c>
      <c r="N33" s="65" t="s">
        <v>18</v>
      </c>
      <c r="O33" s="107"/>
      <c r="P33" s="29">
        <f t="shared" si="31"/>
        <v>44105</v>
      </c>
      <c r="Q33" s="41">
        <v>9.0200000000000002E-2</v>
      </c>
      <c r="R33" s="27">
        <v>8.7099999999999997E-2</v>
      </c>
      <c r="S33" s="31">
        <f t="shared" si="32"/>
        <v>601.30080000000112</v>
      </c>
      <c r="T33" s="30">
        <v>8.6190000000000003E-2</v>
      </c>
      <c r="U33" s="27">
        <v>8.7099999999999997E-2</v>
      </c>
      <c r="V33" s="32">
        <f t="shared" si="33"/>
        <v>-46.412729999999705</v>
      </c>
      <c r="W33" s="33">
        <v>8.9649999999999994E-2</v>
      </c>
      <c r="X33" s="27">
        <v>8.7099999999999997E-2</v>
      </c>
      <c r="Y33" s="31">
        <f t="shared" si="34"/>
        <v>27.241649999999964</v>
      </c>
      <c r="Z33" s="30">
        <v>5.9560000000000002E-2</v>
      </c>
      <c r="AA33" s="27">
        <v>8.7099999999999997E-2</v>
      </c>
      <c r="AB33" s="31">
        <f t="shared" si="35"/>
        <v>-31.263407999999995</v>
      </c>
      <c r="AC33" s="34">
        <f t="shared" si="36"/>
        <v>550.86631200000147</v>
      </c>
      <c r="AD33" s="69">
        <f t="shared" si="37"/>
        <v>331.00341296928326</v>
      </c>
    </row>
    <row r="34" spans="1:30" s="25" customFormat="1" x14ac:dyDescent="0.25">
      <c r="A34" s="64">
        <v>44075</v>
      </c>
      <c r="B34" s="26">
        <v>594</v>
      </c>
      <c r="C34" s="26">
        <v>290930</v>
      </c>
      <c r="D34" s="26">
        <v>65</v>
      </c>
      <c r="E34" s="26">
        <v>55007</v>
      </c>
      <c r="F34" s="26">
        <v>1</v>
      </c>
      <c r="G34" s="26">
        <v>3633</v>
      </c>
      <c r="H34" s="26">
        <v>10</v>
      </c>
      <c r="I34" s="26">
        <v>1060.3</v>
      </c>
      <c r="J34" s="26">
        <f t="shared" si="38"/>
        <v>670</v>
      </c>
      <c r="K34" s="26">
        <f t="shared" si="38"/>
        <v>350630.3</v>
      </c>
      <c r="L34" s="27" t="s">
        <v>44</v>
      </c>
      <c r="M34" s="28" t="s">
        <v>70</v>
      </c>
      <c r="N34" s="65" t="s">
        <v>18</v>
      </c>
      <c r="O34" s="107"/>
      <c r="P34" s="29">
        <f t="shared" si="31"/>
        <v>44075</v>
      </c>
      <c r="Q34" s="41">
        <v>9.0200000000000002E-2</v>
      </c>
      <c r="R34" s="27">
        <v>8.7099999999999997E-2</v>
      </c>
      <c r="S34" s="31">
        <f t="shared" si="32"/>
        <v>901.88300000000163</v>
      </c>
      <c r="T34" s="30">
        <v>8.6190000000000003E-2</v>
      </c>
      <c r="U34" s="27">
        <v>8.7099999999999997E-2</v>
      </c>
      <c r="V34" s="32">
        <f t="shared" si="33"/>
        <v>-50.056369999999681</v>
      </c>
      <c r="W34" s="33">
        <v>7.6079999999999995E-2</v>
      </c>
      <c r="X34" s="27">
        <v>8.7099999999999997E-2</v>
      </c>
      <c r="Y34" s="31">
        <f t="shared" si="34"/>
        <v>-40.035660000000007</v>
      </c>
      <c r="Z34" s="30">
        <v>5.9560000000000002E-2</v>
      </c>
      <c r="AA34" s="27">
        <v>8.7099999999999997E-2</v>
      </c>
      <c r="AB34" s="31">
        <f t="shared" si="35"/>
        <v>-29.200661999999994</v>
      </c>
      <c r="AC34" s="34">
        <f t="shared" si="36"/>
        <v>782.59030800000198</v>
      </c>
      <c r="AD34" s="69">
        <f t="shared" si="37"/>
        <v>489.7811447811448</v>
      </c>
    </row>
    <row r="35" spans="1:30" s="25" customFormat="1" x14ac:dyDescent="0.25">
      <c r="A35" s="66">
        <v>44044</v>
      </c>
      <c r="B35" s="63">
        <v>604</v>
      </c>
      <c r="C35" s="63">
        <v>288083</v>
      </c>
      <c r="D35" s="63">
        <v>66</v>
      </c>
      <c r="E35" s="63">
        <v>58647</v>
      </c>
      <c r="F35" s="63">
        <v>1</v>
      </c>
      <c r="G35" s="63">
        <v>3528</v>
      </c>
      <c r="H35" s="63">
        <v>8</v>
      </c>
      <c r="I35" s="63">
        <v>859.1</v>
      </c>
      <c r="J35" s="63">
        <f t="shared" si="38"/>
        <v>679</v>
      </c>
      <c r="K35" s="63">
        <f t="shared" si="38"/>
        <v>351117.1</v>
      </c>
      <c r="L35" s="57" t="s">
        <v>44</v>
      </c>
      <c r="M35" s="67" t="s">
        <v>70</v>
      </c>
      <c r="N35" s="65" t="s">
        <v>18</v>
      </c>
      <c r="O35" s="107"/>
      <c r="P35" s="55">
        <f t="shared" si="31"/>
        <v>44044</v>
      </c>
      <c r="Q35" s="56">
        <v>9.0200000000000002E-2</v>
      </c>
      <c r="R35" s="57">
        <v>8.7099999999999997E-2</v>
      </c>
      <c r="S35" s="58">
        <f t="shared" si="32"/>
        <v>893.05730000000165</v>
      </c>
      <c r="T35" s="59">
        <v>8.6190000000000003E-2</v>
      </c>
      <c r="U35" s="57">
        <v>8.7099999999999997E-2</v>
      </c>
      <c r="V35" s="60">
        <f t="shared" si="33"/>
        <v>-53.368769999999657</v>
      </c>
      <c r="W35" s="61">
        <v>7.6079999999999995E-2</v>
      </c>
      <c r="X35" s="57">
        <v>8.7099999999999997E-2</v>
      </c>
      <c r="Y35" s="58">
        <f t="shared" si="34"/>
        <v>-38.878560000000007</v>
      </c>
      <c r="Z35" s="59">
        <v>5.9560000000000002E-2</v>
      </c>
      <c r="AA35" s="57">
        <v>8.7099999999999997E-2</v>
      </c>
      <c r="AB35" s="58">
        <f t="shared" si="35"/>
        <v>-23.659613999999998</v>
      </c>
      <c r="AC35" s="62">
        <f t="shared" si="36"/>
        <v>777.15035600000192</v>
      </c>
      <c r="AD35" s="70">
        <f t="shared" si="37"/>
        <v>476.95860927152319</v>
      </c>
    </row>
    <row r="36" spans="1:30" s="25" customFormat="1" x14ac:dyDescent="0.25">
      <c r="A36" s="110"/>
      <c r="B36" s="38"/>
      <c r="C36" s="38"/>
      <c r="D36" s="38"/>
      <c r="E36" s="38"/>
      <c r="F36" s="38"/>
      <c r="G36" s="38"/>
      <c r="H36" s="38"/>
      <c r="I36" s="38"/>
      <c r="J36" s="38"/>
      <c r="K36" s="38"/>
      <c r="L36" s="111"/>
      <c r="M36" s="111"/>
      <c r="N36" s="111"/>
      <c r="O36" s="107"/>
      <c r="P36" s="110"/>
      <c r="Q36" s="111"/>
      <c r="R36" s="111"/>
      <c r="S36" s="112"/>
      <c r="T36" s="111"/>
      <c r="U36" s="111"/>
      <c r="V36" s="112"/>
      <c r="W36" s="113"/>
      <c r="X36" s="111"/>
      <c r="Y36" s="112"/>
      <c r="Z36" s="111"/>
      <c r="AA36" s="111"/>
      <c r="AB36" s="112"/>
      <c r="AC36" s="39"/>
      <c r="AD36" s="40"/>
    </row>
    <row r="37" spans="1:30" s="109" customFormat="1" ht="21" x14ac:dyDescent="0.35">
      <c r="A37" s="160" t="s">
        <v>68</v>
      </c>
      <c r="B37" s="161"/>
      <c r="C37" s="161"/>
      <c r="D37" s="161"/>
      <c r="E37" s="161"/>
      <c r="F37" s="161"/>
      <c r="G37" s="161"/>
      <c r="H37" s="161"/>
      <c r="I37" s="161"/>
      <c r="J37" s="161"/>
      <c r="K37" s="161"/>
      <c r="L37" s="161"/>
      <c r="M37" s="161"/>
      <c r="N37" s="162"/>
      <c r="O37" s="37"/>
      <c r="P37" s="157" t="str">
        <f>A37</f>
        <v>OPTIONAL GREEN 100</v>
      </c>
      <c r="Q37" s="158"/>
      <c r="R37" s="158"/>
      <c r="S37" s="158"/>
      <c r="T37" s="158"/>
      <c r="U37" s="158"/>
      <c r="V37" s="158"/>
      <c r="W37" s="158"/>
      <c r="X37" s="158"/>
      <c r="Y37" s="158"/>
      <c r="Z37" s="158"/>
      <c r="AA37" s="158"/>
      <c r="AB37" s="158"/>
      <c r="AC37" s="158"/>
      <c r="AD37" s="159"/>
    </row>
    <row r="38" spans="1:30" ht="15" customHeight="1" x14ac:dyDescent="0.25">
      <c r="A38" s="72"/>
      <c r="B38" s="73"/>
      <c r="C38" s="73"/>
      <c r="D38" s="73"/>
      <c r="E38" s="73"/>
      <c r="F38" s="73"/>
      <c r="G38" s="73"/>
      <c r="H38" s="73"/>
      <c r="I38" s="73"/>
      <c r="J38" s="73"/>
      <c r="K38" s="73"/>
      <c r="L38" s="73"/>
      <c r="M38" s="73"/>
      <c r="N38" s="74"/>
      <c r="P38" s="75"/>
      <c r="Q38" s="147" t="s">
        <v>27</v>
      </c>
      <c r="R38" s="147"/>
      <c r="S38" s="148"/>
      <c r="T38" s="146" t="s">
        <v>46</v>
      </c>
      <c r="U38" s="147"/>
      <c r="V38" s="148"/>
      <c r="W38" s="146" t="s">
        <v>47</v>
      </c>
      <c r="X38" s="147"/>
      <c r="Y38" s="148"/>
      <c r="Z38" s="146" t="s">
        <v>28</v>
      </c>
      <c r="AA38" s="147"/>
      <c r="AB38" s="148"/>
      <c r="AC38" s="76" t="s">
        <v>29</v>
      </c>
      <c r="AD38" s="149" t="s">
        <v>30</v>
      </c>
    </row>
    <row r="39" spans="1:30" s="25" customFormat="1" ht="30" x14ac:dyDescent="0.25">
      <c r="A39" s="77" t="s">
        <v>31</v>
      </c>
      <c r="B39" s="78" t="s">
        <v>32</v>
      </c>
      <c r="C39" s="78" t="s">
        <v>33</v>
      </c>
      <c r="D39" s="78" t="s">
        <v>48</v>
      </c>
      <c r="E39" s="78" t="s">
        <v>49</v>
      </c>
      <c r="F39" s="78" t="s">
        <v>50</v>
      </c>
      <c r="G39" s="78" t="s">
        <v>51</v>
      </c>
      <c r="H39" s="78" t="s">
        <v>34</v>
      </c>
      <c r="I39" s="78" t="s">
        <v>35</v>
      </c>
      <c r="J39" s="78" t="s">
        <v>36</v>
      </c>
      <c r="K39" s="78" t="s">
        <v>37</v>
      </c>
      <c r="L39" s="78" t="s">
        <v>0</v>
      </c>
      <c r="M39" s="78" t="s">
        <v>12</v>
      </c>
      <c r="N39" s="79" t="s">
        <v>38</v>
      </c>
      <c r="O39" s="107"/>
      <c r="P39" s="80" t="s">
        <v>31</v>
      </c>
      <c r="Q39" s="81" t="s">
        <v>39</v>
      </c>
      <c r="R39" s="82" t="s">
        <v>40</v>
      </c>
      <c r="S39" s="83" t="s">
        <v>41</v>
      </c>
      <c r="T39" s="84" t="s">
        <v>39</v>
      </c>
      <c r="U39" s="82" t="s">
        <v>40</v>
      </c>
      <c r="V39" s="83" t="s">
        <v>41</v>
      </c>
      <c r="W39" s="84" t="s">
        <v>45</v>
      </c>
      <c r="X39" s="82" t="s">
        <v>40</v>
      </c>
      <c r="Y39" s="83" t="s">
        <v>41</v>
      </c>
      <c r="Z39" s="84" t="s">
        <v>39</v>
      </c>
      <c r="AA39" s="82" t="s">
        <v>40</v>
      </c>
      <c r="AB39" s="83" t="s">
        <v>41</v>
      </c>
      <c r="AC39" s="83" t="s">
        <v>41</v>
      </c>
      <c r="AD39" s="150"/>
    </row>
    <row r="40" spans="1:30" s="25" customFormat="1" x14ac:dyDescent="0.25">
      <c r="A40" s="64">
        <v>44896</v>
      </c>
      <c r="B40" s="26"/>
      <c r="C40" s="26"/>
      <c r="D40" s="26"/>
      <c r="E40" s="26"/>
      <c r="F40" s="26"/>
      <c r="G40" s="26"/>
      <c r="H40" s="26"/>
      <c r="I40" s="26"/>
      <c r="J40" s="26">
        <f t="shared" ref="J40:J51" si="39">B40+D40+F40+H40</f>
        <v>0</v>
      </c>
      <c r="K40" s="26">
        <f t="shared" ref="K40:K51" si="40">C40+E40+G40+I40</f>
        <v>0</v>
      </c>
      <c r="L40" s="27" t="s">
        <v>44</v>
      </c>
      <c r="M40" s="28" t="s">
        <v>69</v>
      </c>
      <c r="N40" s="65" t="s">
        <v>59</v>
      </c>
      <c r="O40" s="107"/>
      <c r="P40" s="29">
        <f t="shared" ref="P40:P51" si="41">A40</f>
        <v>44896</v>
      </c>
      <c r="Q40" s="41"/>
      <c r="R40" s="42"/>
      <c r="S40" s="31">
        <f t="shared" ref="S40:S51" si="42">(Q40-R40)*C40</f>
        <v>0</v>
      </c>
      <c r="T40" s="30"/>
      <c r="U40" s="42"/>
      <c r="V40" s="32">
        <f t="shared" ref="V40:V51" si="43">(T40-U40)*E40</f>
        <v>0</v>
      </c>
      <c r="W40" s="33"/>
      <c r="X40" s="42"/>
      <c r="Y40" s="31">
        <f t="shared" ref="Y40:Y51" si="44">(W40-X40)*G40</f>
        <v>0</v>
      </c>
      <c r="Z40" s="30"/>
      <c r="AA40" s="42"/>
      <c r="AB40" s="31">
        <f t="shared" ref="AB40:AB51" si="45">(Z40-AA40)*I40</f>
        <v>0</v>
      </c>
      <c r="AC40" s="34">
        <f t="shared" ref="AC40:AC51" si="46">AB40+Y40+S40+V40</f>
        <v>0</v>
      </c>
      <c r="AD40" s="69">
        <f t="shared" ref="AD40:AD51" si="47">IFERROR(C40/B40,0)</f>
        <v>0</v>
      </c>
    </row>
    <row r="41" spans="1:30" s="25" customFormat="1" x14ac:dyDescent="0.25">
      <c r="A41" s="64">
        <v>44866</v>
      </c>
      <c r="B41" s="26"/>
      <c r="C41" s="26"/>
      <c r="D41" s="26"/>
      <c r="E41" s="26"/>
      <c r="F41" s="26"/>
      <c r="G41" s="26"/>
      <c r="H41" s="26"/>
      <c r="I41" s="26"/>
      <c r="J41" s="26">
        <f t="shared" si="39"/>
        <v>0</v>
      </c>
      <c r="K41" s="26">
        <f t="shared" si="40"/>
        <v>0</v>
      </c>
      <c r="L41" s="27" t="s">
        <v>44</v>
      </c>
      <c r="M41" s="28" t="s">
        <v>69</v>
      </c>
      <c r="N41" s="65" t="s">
        <v>59</v>
      </c>
      <c r="O41" s="107"/>
      <c r="P41" s="29">
        <f t="shared" si="41"/>
        <v>44866</v>
      </c>
      <c r="Q41" s="41"/>
      <c r="R41" s="42"/>
      <c r="S41" s="31">
        <f t="shared" si="42"/>
        <v>0</v>
      </c>
      <c r="T41" s="30"/>
      <c r="U41" s="42"/>
      <c r="V41" s="32">
        <f t="shared" si="43"/>
        <v>0</v>
      </c>
      <c r="W41" s="33"/>
      <c r="X41" s="42"/>
      <c r="Y41" s="31">
        <f t="shared" si="44"/>
        <v>0</v>
      </c>
      <c r="Z41" s="30"/>
      <c r="AA41" s="42"/>
      <c r="AB41" s="31">
        <f t="shared" si="45"/>
        <v>0</v>
      </c>
      <c r="AC41" s="34">
        <f t="shared" si="46"/>
        <v>0</v>
      </c>
      <c r="AD41" s="69">
        <f t="shared" si="47"/>
        <v>0</v>
      </c>
    </row>
    <row r="42" spans="1:30" s="25" customFormat="1" x14ac:dyDescent="0.25">
      <c r="A42" s="64">
        <v>44835</v>
      </c>
      <c r="B42" s="26"/>
      <c r="C42" s="26"/>
      <c r="D42" s="26"/>
      <c r="E42" s="26"/>
      <c r="F42" s="26"/>
      <c r="G42" s="26"/>
      <c r="H42" s="26"/>
      <c r="I42" s="26"/>
      <c r="J42" s="26">
        <f t="shared" si="39"/>
        <v>0</v>
      </c>
      <c r="K42" s="26">
        <f t="shared" si="40"/>
        <v>0</v>
      </c>
      <c r="L42" s="27" t="s">
        <v>44</v>
      </c>
      <c r="M42" s="28" t="s">
        <v>69</v>
      </c>
      <c r="N42" s="65" t="s">
        <v>59</v>
      </c>
      <c r="O42" s="107"/>
      <c r="P42" s="29">
        <f t="shared" si="41"/>
        <v>44835</v>
      </c>
      <c r="Q42" s="41"/>
      <c r="R42" s="42"/>
      <c r="S42" s="31">
        <f t="shared" si="42"/>
        <v>0</v>
      </c>
      <c r="T42" s="30"/>
      <c r="U42" s="42"/>
      <c r="V42" s="32">
        <f t="shared" si="43"/>
        <v>0</v>
      </c>
      <c r="W42" s="33"/>
      <c r="X42" s="42"/>
      <c r="Y42" s="31">
        <f t="shared" si="44"/>
        <v>0</v>
      </c>
      <c r="Z42" s="30"/>
      <c r="AA42" s="42"/>
      <c r="AB42" s="31">
        <f t="shared" si="45"/>
        <v>0</v>
      </c>
      <c r="AC42" s="34">
        <f t="shared" si="46"/>
        <v>0</v>
      </c>
      <c r="AD42" s="69">
        <f t="shared" si="47"/>
        <v>0</v>
      </c>
    </row>
    <row r="43" spans="1:30" s="25" customFormat="1" x14ac:dyDescent="0.25">
      <c r="A43" s="64">
        <v>44805</v>
      </c>
      <c r="B43" s="26"/>
      <c r="C43" s="26"/>
      <c r="D43" s="26"/>
      <c r="E43" s="26"/>
      <c r="F43" s="26"/>
      <c r="G43" s="26"/>
      <c r="H43" s="26"/>
      <c r="I43" s="26"/>
      <c r="J43" s="26">
        <f t="shared" si="39"/>
        <v>0</v>
      </c>
      <c r="K43" s="26">
        <f t="shared" si="40"/>
        <v>0</v>
      </c>
      <c r="L43" s="27" t="s">
        <v>44</v>
      </c>
      <c r="M43" s="28" t="s">
        <v>69</v>
      </c>
      <c r="N43" s="65" t="s">
        <v>59</v>
      </c>
      <c r="O43" s="107"/>
      <c r="P43" s="29">
        <f t="shared" si="41"/>
        <v>44805</v>
      </c>
      <c r="Q43" s="41"/>
      <c r="R43" s="42"/>
      <c r="S43" s="31">
        <f t="shared" si="42"/>
        <v>0</v>
      </c>
      <c r="T43" s="30"/>
      <c r="U43" s="42"/>
      <c r="V43" s="32">
        <f t="shared" si="43"/>
        <v>0</v>
      </c>
      <c r="W43" s="33"/>
      <c r="X43" s="42"/>
      <c r="Y43" s="31">
        <f t="shared" si="44"/>
        <v>0</v>
      </c>
      <c r="Z43" s="30"/>
      <c r="AA43" s="42"/>
      <c r="AB43" s="31">
        <f t="shared" si="45"/>
        <v>0</v>
      </c>
      <c r="AC43" s="34">
        <f t="shared" si="46"/>
        <v>0</v>
      </c>
      <c r="AD43" s="69">
        <f t="shared" si="47"/>
        <v>0</v>
      </c>
    </row>
    <row r="44" spans="1:30" s="25" customFormat="1" x14ac:dyDescent="0.25">
      <c r="A44" s="64">
        <v>44774</v>
      </c>
      <c r="B44" s="26"/>
      <c r="C44" s="26"/>
      <c r="D44" s="26"/>
      <c r="E44" s="26"/>
      <c r="F44" s="26"/>
      <c r="G44" s="26"/>
      <c r="H44" s="26"/>
      <c r="I44" s="26"/>
      <c r="J44" s="26">
        <f t="shared" si="39"/>
        <v>0</v>
      </c>
      <c r="K44" s="26">
        <f t="shared" si="40"/>
        <v>0</v>
      </c>
      <c r="L44" s="27" t="s">
        <v>44</v>
      </c>
      <c r="M44" s="28" t="s">
        <v>69</v>
      </c>
      <c r="N44" s="65" t="s">
        <v>59</v>
      </c>
      <c r="O44" s="107"/>
      <c r="P44" s="29">
        <f t="shared" si="41"/>
        <v>44774</v>
      </c>
      <c r="Q44" s="41"/>
      <c r="R44" s="42"/>
      <c r="S44" s="31">
        <f t="shared" si="42"/>
        <v>0</v>
      </c>
      <c r="T44" s="30"/>
      <c r="U44" s="42"/>
      <c r="V44" s="32">
        <f t="shared" si="43"/>
        <v>0</v>
      </c>
      <c r="W44" s="33"/>
      <c r="X44" s="42"/>
      <c r="Y44" s="31">
        <f t="shared" si="44"/>
        <v>0</v>
      </c>
      <c r="Z44" s="30"/>
      <c r="AA44" s="42"/>
      <c r="AB44" s="31">
        <f t="shared" si="45"/>
        <v>0</v>
      </c>
      <c r="AC44" s="34">
        <f t="shared" si="46"/>
        <v>0</v>
      </c>
      <c r="AD44" s="69">
        <f t="shared" si="47"/>
        <v>0</v>
      </c>
    </row>
    <row r="45" spans="1:30" s="25" customFormat="1" x14ac:dyDescent="0.25">
      <c r="A45" s="64">
        <v>44743</v>
      </c>
      <c r="B45" s="26"/>
      <c r="C45" s="26"/>
      <c r="D45" s="26"/>
      <c r="E45" s="26"/>
      <c r="F45" s="26"/>
      <c r="G45" s="26"/>
      <c r="H45" s="26"/>
      <c r="I45" s="26"/>
      <c r="J45" s="26">
        <f t="shared" si="39"/>
        <v>0</v>
      </c>
      <c r="K45" s="26">
        <f t="shared" si="40"/>
        <v>0</v>
      </c>
      <c r="L45" s="27" t="s">
        <v>44</v>
      </c>
      <c r="M45" s="28" t="s">
        <v>69</v>
      </c>
      <c r="N45" s="65" t="s">
        <v>59</v>
      </c>
      <c r="O45" s="107"/>
      <c r="P45" s="29">
        <f t="shared" si="41"/>
        <v>44743</v>
      </c>
      <c r="Q45" s="41"/>
      <c r="R45" s="42"/>
      <c r="S45" s="31">
        <f t="shared" si="42"/>
        <v>0</v>
      </c>
      <c r="T45" s="30"/>
      <c r="U45" s="42"/>
      <c r="V45" s="32">
        <f t="shared" si="43"/>
        <v>0</v>
      </c>
      <c r="W45" s="33"/>
      <c r="X45" s="42"/>
      <c r="Y45" s="31">
        <f t="shared" si="44"/>
        <v>0</v>
      </c>
      <c r="Z45" s="30"/>
      <c r="AA45" s="42"/>
      <c r="AB45" s="31">
        <f t="shared" si="45"/>
        <v>0</v>
      </c>
      <c r="AC45" s="34">
        <f t="shared" si="46"/>
        <v>0</v>
      </c>
      <c r="AD45" s="69">
        <f t="shared" si="47"/>
        <v>0</v>
      </c>
    </row>
    <row r="46" spans="1:30" s="25" customFormat="1" x14ac:dyDescent="0.25">
      <c r="A46" s="64">
        <v>44713</v>
      </c>
      <c r="B46" s="26"/>
      <c r="C46" s="26"/>
      <c r="D46" s="26"/>
      <c r="E46" s="26"/>
      <c r="F46" s="26"/>
      <c r="G46" s="26"/>
      <c r="H46" s="26"/>
      <c r="I46" s="26"/>
      <c r="J46" s="26">
        <f t="shared" si="39"/>
        <v>0</v>
      </c>
      <c r="K46" s="26">
        <f t="shared" si="40"/>
        <v>0</v>
      </c>
      <c r="L46" s="27" t="s">
        <v>44</v>
      </c>
      <c r="M46" s="28" t="s">
        <v>69</v>
      </c>
      <c r="N46" s="65" t="s">
        <v>59</v>
      </c>
      <c r="O46" s="107"/>
      <c r="P46" s="29">
        <f t="shared" si="41"/>
        <v>44713</v>
      </c>
      <c r="Q46" s="41"/>
      <c r="R46" s="42"/>
      <c r="S46" s="31">
        <f t="shared" si="42"/>
        <v>0</v>
      </c>
      <c r="T46" s="30"/>
      <c r="U46" s="42"/>
      <c r="V46" s="32">
        <f t="shared" si="43"/>
        <v>0</v>
      </c>
      <c r="W46" s="33"/>
      <c r="X46" s="42"/>
      <c r="Y46" s="31">
        <f t="shared" si="44"/>
        <v>0</v>
      </c>
      <c r="Z46" s="30"/>
      <c r="AA46" s="42"/>
      <c r="AB46" s="31">
        <f t="shared" si="45"/>
        <v>0</v>
      </c>
      <c r="AC46" s="34">
        <f t="shared" si="46"/>
        <v>0</v>
      </c>
      <c r="AD46" s="69">
        <f t="shared" si="47"/>
        <v>0</v>
      </c>
    </row>
    <row r="47" spans="1:30" s="25" customFormat="1" x14ac:dyDescent="0.25">
      <c r="A47" s="64">
        <v>44682</v>
      </c>
      <c r="B47" s="26"/>
      <c r="C47" s="26"/>
      <c r="D47" s="26"/>
      <c r="E47" s="26"/>
      <c r="F47" s="26"/>
      <c r="G47" s="26"/>
      <c r="H47" s="26"/>
      <c r="I47" s="26"/>
      <c r="J47" s="26">
        <f t="shared" si="39"/>
        <v>0</v>
      </c>
      <c r="K47" s="26">
        <f t="shared" si="40"/>
        <v>0</v>
      </c>
      <c r="L47" s="27" t="s">
        <v>44</v>
      </c>
      <c r="M47" s="28" t="s">
        <v>69</v>
      </c>
      <c r="N47" s="65" t="s">
        <v>59</v>
      </c>
      <c r="O47" s="107"/>
      <c r="P47" s="29">
        <f t="shared" si="41"/>
        <v>44682</v>
      </c>
      <c r="Q47" s="41"/>
      <c r="R47" s="42"/>
      <c r="S47" s="31">
        <f t="shared" si="42"/>
        <v>0</v>
      </c>
      <c r="T47" s="30"/>
      <c r="U47" s="42"/>
      <c r="V47" s="32">
        <f t="shared" si="43"/>
        <v>0</v>
      </c>
      <c r="W47" s="33"/>
      <c r="X47" s="42"/>
      <c r="Y47" s="31">
        <f t="shared" si="44"/>
        <v>0</v>
      </c>
      <c r="Z47" s="30"/>
      <c r="AA47" s="42"/>
      <c r="AB47" s="31">
        <f t="shared" si="45"/>
        <v>0</v>
      </c>
      <c r="AC47" s="34">
        <f t="shared" si="46"/>
        <v>0</v>
      </c>
      <c r="AD47" s="69">
        <f t="shared" si="47"/>
        <v>0</v>
      </c>
    </row>
    <row r="48" spans="1:30" s="25" customFormat="1" x14ac:dyDescent="0.25">
      <c r="A48" s="64">
        <v>44652</v>
      </c>
      <c r="B48" s="26"/>
      <c r="C48" s="26"/>
      <c r="D48" s="26"/>
      <c r="E48" s="26"/>
      <c r="F48" s="26"/>
      <c r="G48" s="26"/>
      <c r="H48" s="26"/>
      <c r="I48" s="26"/>
      <c r="J48" s="26">
        <f t="shared" si="39"/>
        <v>0</v>
      </c>
      <c r="K48" s="26">
        <f t="shared" si="40"/>
        <v>0</v>
      </c>
      <c r="L48" s="27" t="s">
        <v>44</v>
      </c>
      <c r="M48" s="28" t="s">
        <v>69</v>
      </c>
      <c r="N48" s="65" t="s">
        <v>59</v>
      </c>
      <c r="O48" s="107"/>
      <c r="P48" s="29">
        <f t="shared" si="41"/>
        <v>44652</v>
      </c>
      <c r="Q48" s="41"/>
      <c r="R48" s="42"/>
      <c r="S48" s="31">
        <f t="shared" si="42"/>
        <v>0</v>
      </c>
      <c r="T48" s="30"/>
      <c r="U48" s="42"/>
      <c r="V48" s="32">
        <f t="shared" si="43"/>
        <v>0</v>
      </c>
      <c r="W48" s="33"/>
      <c r="X48" s="42"/>
      <c r="Y48" s="31">
        <f t="shared" si="44"/>
        <v>0</v>
      </c>
      <c r="Z48" s="30"/>
      <c r="AA48" s="42"/>
      <c r="AB48" s="31">
        <f t="shared" si="45"/>
        <v>0</v>
      </c>
      <c r="AC48" s="34">
        <f t="shared" si="46"/>
        <v>0</v>
      </c>
      <c r="AD48" s="69">
        <f t="shared" si="47"/>
        <v>0</v>
      </c>
    </row>
    <row r="49" spans="1:30" s="25" customFormat="1" x14ac:dyDescent="0.25">
      <c r="A49" s="64">
        <v>44621</v>
      </c>
      <c r="B49" s="26">
        <v>6</v>
      </c>
      <c r="C49" s="26">
        <v>2116</v>
      </c>
      <c r="D49" s="26"/>
      <c r="E49" s="26"/>
      <c r="F49" s="26"/>
      <c r="G49" s="26"/>
      <c r="H49" s="26"/>
      <c r="I49" s="26"/>
      <c r="J49" s="26">
        <f t="shared" si="39"/>
        <v>6</v>
      </c>
      <c r="K49" s="26">
        <f t="shared" si="40"/>
        <v>2116</v>
      </c>
      <c r="L49" s="27" t="s">
        <v>44</v>
      </c>
      <c r="M49" s="28" t="s">
        <v>69</v>
      </c>
      <c r="N49" s="65" t="s">
        <v>59</v>
      </c>
      <c r="O49" s="107"/>
      <c r="P49" s="29">
        <f t="shared" si="41"/>
        <v>44621</v>
      </c>
      <c r="Q49" s="41">
        <v>0.13731000000000002</v>
      </c>
      <c r="R49" s="42">
        <v>9.4329999999999997E-2</v>
      </c>
      <c r="S49" s="31">
        <f t="shared" si="42"/>
        <v>90.945680000000038</v>
      </c>
      <c r="T49" s="30"/>
      <c r="U49" s="42"/>
      <c r="V49" s="32">
        <f t="shared" si="43"/>
        <v>0</v>
      </c>
      <c r="W49" s="33"/>
      <c r="X49" s="42"/>
      <c r="Y49" s="31">
        <f t="shared" si="44"/>
        <v>0</v>
      </c>
      <c r="Z49" s="30"/>
      <c r="AA49" s="42"/>
      <c r="AB49" s="31">
        <f t="shared" si="45"/>
        <v>0</v>
      </c>
      <c r="AC49" s="34">
        <f t="shared" si="46"/>
        <v>90.945680000000038</v>
      </c>
      <c r="AD49" s="69">
        <f t="shared" si="47"/>
        <v>352.66666666666669</v>
      </c>
    </row>
    <row r="50" spans="1:30" s="25" customFormat="1" x14ac:dyDescent="0.25">
      <c r="A50" s="64">
        <v>44593</v>
      </c>
      <c r="B50" s="26">
        <v>6</v>
      </c>
      <c r="C50" s="26">
        <v>2337</v>
      </c>
      <c r="D50" s="26"/>
      <c r="E50" s="26"/>
      <c r="F50" s="26"/>
      <c r="G50" s="26"/>
      <c r="H50" s="26"/>
      <c r="I50" s="26"/>
      <c r="J50" s="26">
        <f t="shared" si="39"/>
        <v>6</v>
      </c>
      <c r="K50" s="26">
        <f t="shared" si="40"/>
        <v>2337</v>
      </c>
      <c r="L50" s="27" t="s">
        <v>44</v>
      </c>
      <c r="M50" s="28" t="s">
        <v>69</v>
      </c>
      <c r="N50" s="65" t="s">
        <v>59</v>
      </c>
      <c r="O50" s="107"/>
      <c r="P50" s="29">
        <f t="shared" si="41"/>
        <v>44593</v>
      </c>
      <c r="Q50" s="41">
        <v>0.13731000000000002</v>
      </c>
      <c r="R50" s="42">
        <v>9.4329999999999997E-2</v>
      </c>
      <c r="S50" s="31">
        <f t="shared" si="42"/>
        <v>100.44426000000004</v>
      </c>
      <c r="T50" s="30"/>
      <c r="U50" s="42"/>
      <c r="V50" s="32">
        <f t="shared" si="43"/>
        <v>0</v>
      </c>
      <c r="W50" s="33"/>
      <c r="X50" s="42"/>
      <c r="Y50" s="31">
        <f t="shared" si="44"/>
        <v>0</v>
      </c>
      <c r="Z50" s="30"/>
      <c r="AA50" s="42"/>
      <c r="AB50" s="31">
        <f t="shared" si="45"/>
        <v>0</v>
      </c>
      <c r="AC50" s="34">
        <f t="shared" si="46"/>
        <v>100.44426000000004</v>
      </c>
      <c r="AD50" s="69">
        <f t="shared" si="47"/>
        <v>389.5</v>
      </c>
    </row>
    <row r="51" spans="1:30" s="25" customFormat="1" x14ac:dyDescent="0.25">
      <c r="A51" s="64">
        <v>44562</v>
      </c>
      <c r="B51" s="26">
        <v>6</v>
      </c>
      <c r="C51" s="26">
        <v>2997</v>
      </c>
      <c r="D51" s="26"/>
      <c r="E51" s="26"/>
      <c r="F51" s="26"/>
      <c r="G51" s="26"/>
      <c r="H51" s="26"/>
      <c r="I51" s="26"/>
      <c r="J51" s="26">
        <f t="shared" si="39"/>
        <v>6</v>
      </c>
      <c r="K51" s="26">
        <f t="shared" si="40"/>
        <v>2997</v>
      </c>
      <c r="L51" s="27" t="s">
        <v>44</v>
      </c>
      <c r="M51" s="28" t="s">
        <v>69</v>
      </c>
      <c r="N51" s="65" t="s">
        <v>59</v>
      </c>
      <c r="O51" s="107"/>
      <c r="P51" s="29">
        <f t="shared" si="41"/>
        <v>44562</v>
      </c>
      <c r="Q51" s="41">
        <v>0.13731000000000002</v>
      </c>
      <c r="R51" s="42">
        <v>9.4329999999999997E-2</v>
      </c>
      <c r="S51" s="31">
        <f t="shared" si="42"/>
        <v>128.81106000000005</v>
      </c>
      <c r="T51" s="30"/>
      <c r="U51" s="42"/>
      <c r="V51" s="32">
        <f t="shared" si="43"/>
        <v>0</v>
      </c>
      <c r="W51" s="33"/>
      <c r="X51" s="42"/>
      <c r="Y51" s="31">
        <f t="shared" si="44"/>
        <v>0</v>
      </c>
      <c r="Z51" s="30"/>
      <c r="AA51" s="42"/>
      <c r="AB51" s="31">
        <f t="shared" si="45"/>
        <v>0</v>
      </c>
      <c r="AC51" s="34">
        <f t="shared" si="46"/>
        <v>128.81106000000005</v>
      </c>
      <c r="AD51" s="69">
        <f t="shared" si="47"/>
        <v>499.5</v>
      </c>
    </row>
    <row r="52" spans="1:30" s="25" customFormat="1" x14ac:dyDescent="0.25">
      <c r="A52" s="64">
        <v>44531</v>
      </c>
      <c r="B52" s="26">
        <v>5</v>
      </c>
      <c r="C52" s="26">
        <v>2722</v>
      </c>
      <c r="D52" s="26"/>
      <c r="E52" s="26"/>
      <c r="F52" s="26"/>
      <c r="G52" s="26"/>
      <c r="H52" s="26"/>
      <c r="I52" s="26"/>
      <c r="J52" s="26">
        <f t="shared" ref="J52" si="48">B52+D52+F52+H52</f>
        <v>5</v>
      </c>
      <c r="K52" s="26">
        <f t="shared" ref="K52" si="49">C52+E52+G52+I52</f>
        <v>2722</v>
      </c>
      <c r="L52" s="27" t="s">
        <v>44</v>
      </c>
      <c r="M52" s="28" t="s">
        <v>69</v>
      </c>
      <c r="N52" s="65" t="s">
        <v>59</v>
      </c>
      <c r="O52" s="107"/>
      <c r="P52" s="29">
        <f t="shared" ref="P52" si="50">A52</f>
        <v>44531</v>
      </c>
      <c r="Q52" s="41">
        <v>9.468E-2</v>
      </c>
      <c r="R52" s="42">
        <v>9.4329999999999997E-2</v>
      </c>
      <c r="S52" s="31">
        <f t="shared" ref="S52" si="51">(Q52-R52)*C52</f>
        <v>0.95270000000000843</v>
      </c>
      <c r="T52" s="30"/>
      <c r="U52" s="42"/>
      <c r="V52" s="32">
        <f t="shared" ref="V52" si="52">(T52-U52)*E52</f>
        <v>0</v>
      </c>
      <c r="W52" s="33"/>
      <c r="X52" s="42"/>
      <c r="Y52" s="31">
        <f t="shared" ref="Y52" si="53">(W52-X52)*G52</f>
        <v>0</v>
      </c>
      <c r="Z52" s="30"/>
      <c r="AA52" s="42"/>
      <c r="AB52" s="31">
        <f t="shared" ref="AB52" si="54">(Z52-AA52)*I52</f>
        <v>0</v>
      </c>
      <c r="AC52" s="34">
        <f t="shared" ref="AC52" si="55">AB52+Y52+S52+V52</f>
        <v>0.95270000000000843</v>
      </c>
      <c r="AD52" s="69">
        <f t="shared" ref="AD52" si="56">IFERROR(C52/B52,0)</f>
        <v>544.4</v>
      </c>
    </row>
    <row r="53" spans="1:30" s="25" customFormat="1" x14ac:dyDescent="0.25">
      <c r="A53" s="64">
        <v>44501</v>
      </c>
      <c r="B53" s="26">
        <v>5</v>
      </c>
      <c r="C53" s="26">
        <v>2019</v>
      </c>
      <c r="D53" s="26"/>
      <c r="E53" s="26"/>
      <c r="F53" s="26"/>
      <c r="G53" s="26"/>
      <c r="H53" s="26"/>
      <c r="I53" s="26"/>
      <c r="J53" s="26">
        <f t="shared" ref="J53:J60" si="57">B53+D53+F53+H53</f>
        <v>5</v>
      </c>
      <c r="K53" s="26">
        <f t="shared" ref="K53:K60" si="58">C53+E53+G53+I53</f>
        <v>2019</v>
      </c>
      <c r="L53" s="27" t="s">
        <v>44</v>
      </c>
      <c r="M53" s="28" t="s">
        <v>69</v>
      </c>
      <c r="N53" s="65" t="s">
        <v>59</v>
      </c>
      <c r="O53" s="107"/>
      <c r="P53" s="29">
        <f t="shared" ref="P53:P62" si="59">A53</f>
        <v>44501</v>
      </c>
      <c r="Q53" s="41">
        <v>9.468E-2</v>
      </c>
      <c r="R53" s="42">
        <v>9.4329999999999997E-2</v>
      </c>
      <c r="S53" s="31">
        <f t="shared" ref="S53:S62" si="60">(Q53-R53)*C53</f>
        <v>0.70665000000000622</v>
      </c>
      <c r="T53" s="30"/>
      <c r="U53" s="42"/>
      <c r="V53" s="32">
        <f t="shared" ref="V53:V62" si="61">(T53-U53)*E53</f>
        <v>0</v>
      </c>
      <c r="W53" s="33"/>
      <c r="X53" s="42"/>
      <c r="Y53" s="31">
        <f t="shared" ref="Y53:Y62" si="62">(W53-X53)*G53</f>
        <v>0</v>
      </c>
      <c r="Z53" s="30"/>
      <c r="AA53" s="42"/>
      <c r="AB53" s="31">
        <f t="shared" ref="AB53:AB62" si="63">(Z53-AA53)*I53</f>
        <v>0</v>
      </c>
      <c r="AC53" s="34">
        <f t="shared" ref="AC53:AC62" si="64">AB53+Y53+S53+V53</f>
        <v>0.70665000000000622</v>
      </c>
      <c r="AD53" s="69">
        <f t="shared" ref="AD53:AD62" si="65">IFERROR(C53/B53,0)</f>
        <v>403.8</v>
      </c>
    </row>
    <row r="54" spans="1:30" s="25" customFormat="1" x14ac:dyDescent="0.25">
      <c r="A54" s="64">
        <v>44470</v>
      </c>
      <c r="B54" s="26">
        <v>5</v>
      </c>
      <c r="C54" s="26">
        <v>1322</v>
      </c>
      <c r="D54" s="26"/>
      <c r="E54" s="26"/>
      <c r="F54" s="26"/>
      <c r="G54" s="26"/>
      <c r="H54" s="26"/>
      <c r="I54" s="26"/>
      <c r="J54" s="26">
        <f t="shared" si="57"/>
        <v>5</v>
      </c>
      <c r="K54" s="26">
        <f t="shared" si="58"/>
        <v>1322</v>
      </c>
      <c r="L54" s="27" t="s">
        <v>44</v>
      </c>
      <c r="M54" s="28" t="s">
        <v>69</v>
      </c>
      <c r="N54" s="65" t="s">
        <v>59</v>
      </c>
      <c r="O54" s="107"/>
      <c r="P54" s="29">
        <f t="shared" si="59"/>
        <v>44470</v>
      </c>
      <c r="Q54" s="41">
        <v>9.468E-2</v>
      </c>
      <c r="R54" s="42">
        <v>9.4329999999999997E-2</v>
      </c>
      <c r="S54" s="31">
        <f t="shared" si="60"/>
        <v>0.46270000000000411</v>
      </c>
      <c r="T54" s="30"/>
      <c r="U54" s="42"/>
      <c r="V54" s="32">
        <f t="shared" si="61"/>
        <v>0</v>
      </c>
      <c r="W54" s="33"/>
      <c r="X54" s="42"/>
      <c r="Y54" s="31">
        <f t="shared" si="62"/>
        <v>0</v>
      </c>
      <c r="Z54" s="30"/>
      <c r="AA54" s="42"/>
      <c r="AB54" s="31">
        <f t="shared" si="63"/>
        <v>0</v>
      </c>
      <c r="AC54" s="34">
        <f t="shared" si="64"/>
        <v>0.46270000000000411</v>
      </c>
      <c r="AD54" s="69">
        <f t="shared" si="65"/>
        <v>264.39999999999998</v>
      </c>
    </row>
    <row r="55" spans="1:30" s="25" customFormat="1" x14ac:dyDescent="0.25">
      <c r="A55" s="64">
        <v>44440</v>
      </c>
      <c r="B55" s="26">
        <v>5</v>
      </c>
      <c r="C55" s="26">
        <v>1306</v>
      </c>
      <c r="D55" s="26"/>
      <c r="E55" s="26"/>
      <c r="F55" s="26"/>
      <c r="G55" s="26"/>
      <c r="H55" s="26"/>
      <c r="I55" s="26"/>
      <c r="J55" s="26">
        <f t="shared" si="57"/>
        <v>5</v>
      </c>
      <c r="K55" s="26">
        <f t="shared" si="58"/>
        <v>1306</v>
      </c>
      <c r="L55" s="27" t="s">
        <v>44</v>
      </c>
      <c r="M55" s="28" t="s">
        <v>69</v>
      </c>
      <c r="N55" s="65" t="s">
        <v>59</v>
      </c>
      <c r="O55" s="107"/>
      <c r="P55" s="29">
        <f t="shared" si="59"/>
        <v>44440</v>
      </c>
      <c r="Q55" s="41">
        <v>9.468E-2</v>
      </c>
      <c r="R55" s="42">
        <v>9.4329999999999997E-2</v>
      </c>
      <c r="S55" s="31">
        <f t="shared" si="60"/>
        <v>0.45710000000000406</v>
      </c>
      <c r="T55" s="30"/>
      <c r="U55" s="42"/>
      <c r="V55" s="32">
        <f t="shared" si="61"/>
        <v>0</v>
      </c>
      <c r="W55" s="33"/>
      <c r="X55" s="42"/>
      <c r="Y55" s="31">
        <f t="shared" si="62"/>
        <v>0</v>
      </c>
      <c r="Z55" s="30"/>
      <c r="AA55" s="42"/>
      <c r="AB55" s="31">
        <f t="shared" si="63"/>
        <v>0</v>
      </c>
      <c r="AC55" s="34">
        <f t="shared" si="64"/>
        <v>0.45710000000000406</v>
      </c>
      <c r="AD55" s="69">
        <f t="shared" si="65"/>
        <v>261.2</v>
      </c>
    </row>
    <row r="56" spans="1:30" s="25" customFormat="1" x14ac:dyDescent="0.25">
      <c r="A56" s="64">
        <v>44409</v>
      </c>
      <c r="B56" s="26">
        <v>5</v>
      </c>
      <c r="C56" s="26">
        <v>1214</v>
      </c>
      <c r="D56" s="26"/>
      <c r="E56" s="26"/>
      <c r="F56" s="26"/>
      <c r="G56" s="26"/>
      <c r="H56" s="26"/>
      <c r="I56" s="26"/>
      <c r="J56" s="26">
        <f t="shared" si="57"/>
        <v>5</v>
      </c>
      <c r="K56" s="26">
        <f t="shared" si="58"/>
        <v>1214</v>
      </c>
      <c r="L56" s="27" t="s">
        <v>44</v>
      </c>
      <c r="M56" s="28" t="s">
        <v>69</v>
      </c>
      <c r="N56" s="65" t="s">
        <v>59</v>
      </c>
      <c r="O56" s="107"/>
      <c r="P56" s="29">
        <f t="shared" si="59"/>
        <v>44409</v>
      </c>
      <c r="Q56" s="41">
        <v>9.468E-2</v>
      </c>
      <c r="R56" s="42">
        <v>9.4329999999999997E-2</v>
      </c>
      <c r="S56" s="31">
        <f t="shared" si="60"/>
        <v>0.42490000000000372</v>
      </c>
      <c r="T56" s="30"/>
      <c r="U56" s="42"/>
      <c r="V56" s="32">
        <f t="shared" si="61"/>
        <v>0</v>
      </c>
      <c r="W56" s="33"/>
      <c r="X56" s="42"/>
      <c r="Y56" s="31">
        <f t="shared" si="62"/>
        <v>0</v>
      </c>
      <c r="Z56" s="30"/>
      <c r="AA56" s="42"/>
      <c r="AB56" s="31">
        <f t="shared" si="63"/>
        <v>0</v>
      </c>
      <c r="AC56" s="34">
        <f t="shared" si="64"/>
        <v>0.42490000000000372</v>
      </c>
      <c r="AD56" s="69">
        <f t="shared" si="65"/>
        <v>242.8</v>
      </c>
    </row>
    <row r="57" spans="1:30" s="25" customFormat="1" x14ac:dyDescent="0.25">
      <c r="A57" s="64">
        <v>44378</v>
      </c>
      <c r="B57" s="26">
        <v>4</v>
      </c>
      <c r="C57" s="26">
        <v>1000</v>
      </c>
      <c r="D57" s="26"/>
      <c r="E57" s="26"/>
      <c r="F57" s="26"/>
      <c r="G57" s="26"/>
      <c r="H57" s="26"/>
      <c r="I57" s="26"/>
      <c r="J57" s="26">
        <f t="shared" si="57"/>
        <v>4</v>
      </c>
      <c r="K57" s="26">
        <f t="shared" si="58"/>
        <v>1000</v>
      </c>
      <c r="L57" s="27" t="s">
        <v>44</v>
      </c>
      <c r="M57" s="28" t="s">
        <v>69</v>
      </c>
      <c r="N57" s="65" t="s">
        <v>59</v>
      </c>
      <c r="O57" s="107"/>
      <c r="P57" s="29">
        <f t="shared" si="59"/>
        <v>44378</v>
      </c>
      <c r="Q57" s="41">
        <v>9.468E-2</v>
      </c>
      <c r="R57" s="42">
        <v>9.4329999999999997E-2</v>
      </c>
      <c r="S57" s="31">
        <f t="shared" si="60"/>
        <v>0.35000000000000309</v>
      </c>
      <c r="T57" s="30"/>
      <c r="U57" s="42"/>
      <c r="V57" s="32">
        <f t="shared" si="61"/>
        <v>0</v>
      </c>
      <c r="W57" s="33"/>
      <c r="X57" s="42"/>
      <c r="Y57" s="31">
        <f t="shared" si="62"/>
        <v>0</v>
      </c>
      <c r="Z57" s="30"/>
      <c r="AA57" s="42"/>
      <c r="AB57" s="31">
        <f t="shared" si="63"/>
        <v>0</v>
      </c>
      <c r="AC57" s="34">
        <f t="shared" si="64"/>
        <v>0.35000000000000309</v>
      </c>
      <c r="AD57" s="69">
        <f t="shared" si="65"/>
        <v>250</v>
      </c>
    </row>
    <row r="58" spans="1:30" s="25" customFormat="1" x14ac:dyDescent="0.25">
      <c r="A58" s="64">
        <v>44348</v>
      </c>
      <c r="B58" s="26">
        <v>4</v>
      </c>
      <c r="C58" s="26">
        <v>1227</v>
      </c>
      <c r="D58" s="26"/>
      <c r="E58" s="26"/>
      <c r="F58" s="26"/>
      <c r="G58" s="26"/>
      <c r="H58" s="26"/>
      <c r="I58" s="26"/>
      <c r="J58" s="26">
        <f t="shared" si="57"/>
        <v>4</v>
      </c>
      <c r="K58" s="26">
        <f t="shared" si="58"/>
        <v>1227</v>
      </c>
      <c r="L58" s="27" t="s">
        <v>44</v>
      </c>
      <c r="M58" s="28" t="s">
        <v>69</v>
      </c>
      <c r="N58" s="65" t="s">
        <v>59</v>
      </c>
      <c r="O58" s="107"/>
      <c r="P58" s="29">
        <f t="shared" si="59"/>
        <v>44348</v>
      </c>
      <c r="Q58" s="41">
        <v>0.10708000000000001</v>
      </c>
      <c r="R58" s="42">
        <v>9.4329999999999997E-2</v>
      </c>
      <c r="S58" s="31">
        <f t="shared" si="60"/>
        <v>15.644250000000014</v>
      </c>
      <c r="T58" s="30"/>
      <c r="U58" s="42"/>
      <c r="V58" s="32">
        <f t="shared" si="61"/>
        <v>0</v>
      </c>
      <c r="W58" s="33"/>
      <c r="X58" s="42"/>
      <c r="Y58" s="31">
        <f t="shared" si="62"/>
        <v>0</v>
      </c>
      <c r="Z58" s="30"/>
      <c r="AA58" s="42"/>
      <c r="AB58" s="31">
        <f t="shared" si="63"/>
        <v>0</v>
      </c>
      <c r="AC58" s="34">
        <f t="shared" si="64"/>
        <v>15.644250000000014</v>
      </c>
      <c r="AD58" s="69">
        <f t="shared" si="65"/>
        <v>306.75</v>
      </c>
    </row>
    <row r="59" spans="1:30" s="25" customFormat="1" x14ac:dyDescent="0.25">
      <c r="A59" s="64">
        <v>44317</v>
      </c>
      <c r="B59" s="26">
        <v>4</v>
      </c>
      <c r="C59" s="26">
        <v>951</v>
      </c>
      <c r="D59" s="26"/>
      <c r="E59" s="26"/>
      <c r="F59" s="26"/>
      <c r="G59" s="26"/>
      <c r="H59" s="26"/>
      <c r="I59" s="26"/>
      <c r="J59" s="26">
        <f t="shared" si="57"/>
        <v>4</v>
      </c>
      <c r="K59" s="26">
        <f t="shared" si="58"/>
        <v>951</v>
      </c>
      <c r="L59" s="27" t="s">
        <v>44</v>
      </c>
      <c r="M59" s="28" t="s">
        <v>69</v>
      </c>
      <c r="N59" s="65" t="s">
        <v>59</v>
      </c>
      <c r="O59" s="107"/>
      <c r="P59" s="29">
        <f t="shared" si="59"/>
        <v>44317</v>
      </c>
      <c r="Q59" s="41">
        <v>0.10708000000000001</v>
      </c>
      <c r="R59" s="42">
        <v>9.4329999999999997E-2</v>
      </c>
      <c r="S59" s="31">
        <f t="shared" si="60"/>
        <v>12.12525000000001</v>
      </c>
      <c r="T59" s="30"/>
      <c r="U59" s="42"/>
      <c r="V59" s="32">
        <f t="shared" si="61"/>
        <v>0</v>
      </c>
      <c r="W59" s="33"/>
      <c r="X59" s="42"/>
      <c r="Y59" s="31">
        <f t="shared" si="62"/>
        <v>0</v>
      </c>
      <c r="Z59" s="30"/>
      <c r="AA59" s="42"/>
      <c r="AB59" s="31">
        <f t="shared" si="63"/>
        <v>0</v>
      </c>
      <c r="AC59" s="34">
        <f t="shared" si="64"/>
        <v>12.12525000000001</v>
      </c>
      <c r="AD59" s="69">
        <f t="shared" si="65"/>
        <v>237.75</v>
      </c>
    </row>
    <row r="60" spans="1:30" s="25" customFormat="1" x14ac:dyDescent="0.25">
      <c r="A60" s="64">
        <v>44287</v>
      </c>
      <c r="B60" s="26">
        <v>4</v>
      </c>
      <c r="C60" s="26">
        <v>1031</v>
      </c>
      <c r="D60" s="26"/>
      <c r="E60" s="26"/>
      <c r="F60" s="26"/>
      <c r="G60" s="26"/>
      <c r="H60" s="26"/>
      <c r="I60" s="26"/>
      <c r="J60" s="26">
        <f t="shared" si="57"/>
        <v>4</v>
      </c>
      <c r="K60" s="26">
        <f t="shared" si="58"/>
        <v>1031</v>
      </c>
      <c r="L60" s="27" t="s">
        <v>44</v>
      </c>
      <c r="M60" s="28" t="s">
        <v>69</v>
      </c>
      <c r="N60" s="65" t="s">
        <v>59</v>
      </c>
      <c r="O60" s="107"/>
      <c r="P60" s="29">
        <f t="shared" si="59"/>
        <v>44287</v>
      </c>
      <c r="Q60" s="41">
        <v>0.10708000000000001</v>
      </c>
      <c r="R60" s="42">
        <v>9.4329999999999997E-2</v>
      </c>
      <c r="S60" s="31">
        <f t="shared" si="60"/>
        <v>13.145250000000011</v>
      </c>
      <c r="T60" s="30"/>
      <c r="U60" s="42"/>
      <c r="V60" s="32">
        <f t="shared" si="61"/>
        <v>0</v>
      </c>
      <c r="W60" s="33"/>
      <c r="X60" s="42"/>
      <c r="Y60" s="31">
        <f t="shared" si="62"/>
        <v>0</v>
      </c>
      <c r="Z60" s="30"/>
      <c r="AA60" s="42"/>
      <c r="AB60" s="31">
        <f t="shared" si="63"/>
        <v>0</v>
      </c>
      <c r="AC60" s="34">
        <f t="shared" si="64"/>
        <v>13.145250000000011</v>
      </c>
      <c r="AD60" s="69">
        <f t="shared" si="65"/>
        <v>257.75</v>
      </c>
    </row>
    <row r="61" spans="1:30" s="25" customFormat="1" x14ac:dyDescent="0.25">
      <c r="A61" s="64">
        <v>44256</v>
      </c>
      <c r="B61" s="26">
        <v>4</v>
      </c>
      <c r="C61" s="26">
        <v>1325</v>
      </c>
      <c r="D61" s="26"/>
      <c r="E61" s="26"/>
      <c r="F61" s="26"/>
      <c r="G61" s="26"/>
      <c r="H61" s="26"/>
      <c r="I61" s="26"/>
      <c r="J61" s="26">
        <f t="shared" ref="J61:J62" si="66">B61+D61+F61+H61</f>
        <v>4</v>
      </c>
      <c r="K61" s="26">
        <f t="shared" ref="K61:K62" si="67">C61+E61+G61+I61</f>
        <v>1325</v>
      </c>
      <c r="L61" s="27" t="s">
        <v>44</v>
      </c>
      <c r="M61" s="28" t="s">
        <v>69</v>
      </c>
      <c r="N61" s="65" t="s">
        <v>59</v>
      </c>
      <c r="O61" s="107"/>
      <c r="P61" s="29">
        <f t="shared" si="59"/>
        <v>44256</v>
      </c>
      <c r="Q61" s="41">
        <v>0.10708000000000001</v>
      </c>
      <c r="R61" s="42">
        <v>9.4329999999999997E-2</v>
      </c>
      <c r="S61" s="31">
        <f t="shared" si="60"/>
        <v>16.893750000000015</v>
      </c>
      <c r="T61" s="30"/>
      <c r="U61" s="42"/>
      <c r="V61" s="32">
        <f t="shared" si="61"/>
        <v>0</v>
      </c>
      <c r="W61" s="33"/>
      <c r="X61" s="42"/>
      <c r="Y61" s="31">
        <f t="shared" si="62"/>
        <v>0</v>
      </c>
      <c r="Z61" s="30"/>
      <c r="AA61" s="42"/>
      <c r="AB61" s="31">
        <f t="shared" si="63"/>
        <v>0</v>
      </c>
      <c r="AC61" s="34">
        <f t="shared" si="64"/>
        <v>16.893750000000015</v>
      </c>
      <c r="AD61" s="69">
        <f t="shared" si="65"/>
        <v>331.25</v>
      </c>
    </row>
    <row r="62" spans="1:30" s="25" customFormat="1" x14ac:dyDescent="0.25">
      <c r="A62" s="64">
        <v>44228</v>
      </c>
      <c r="B62" s="26">
        <v>4</v>
      </c>
      <c r="C62" s="26">
        <v>1339</v>
      </c>
      <c r="D62" s="26"/>
      <c r="E62" s="26"/>
      <c r="F62" s="26"/>
      <c r="G62" s="26"/>
      <c r="H62" s="26"/>
      <c r="I62" s="26"/>
      <c r="J62" s="26">
        <f t="shared" si="66"/>
        <v>4</v>
      </c>
      <c r="K62" s="26">
        <f t="shared" si="67"/>
        <v>1339</v>
      </c>
      <c r="L62" s="27" t="s">
        <v>44</v>
      </c>
      <c r="M62" s="28" t="s">
        <v>69</v>
      </c>
      <c r="N62" s="65" t="s">
        <v>59</v>
      </c>
      <c r="O62" s="107"/>
      <c r="P62" s="29">
        <f t="shared" si="59"/>
        <v>44228</v>
      </c>
      <c r="Q62" s="41">
        <v>0.10708000000000001</v>
      </c>
      <c r="R62" s="42">
        <v>9.4329999999999997E-2</v>
      </c>
      <c r="S62" s="31">
        <f t="shared" si="60"/>
        <v>17.072250000000015</v>
      </c>
      <c r="T62" s="30"/>
      <c r="U62" s="42"/>
      <c r="V62" s="32">
        <f t="shared" si="61"/>
        <v>0</v>
      </c>
      <c r="W62" s="33"/>
      <c r="X62" s="42"/>
      <c r="Y62" s="31">
        <f t="shared" si="62"/>
        <v>0</v>
      </c>
      <c r="Z62" s="30"/>
      <c r="AA62" s="42"/>
      <c r="AB62" s="31">
        <f t="shared" si="63"/>
        <v>0</v>
      </c>
      <c r="AC62" s="34">
        <f t="shared" si="64"/>
        <v>17.072250000000015</v>
      </c>
      <c r="AD62" s="69">
        <f t="shared" si="65"/>
        <v>334.75</v>
      </c>
    </row>
    <row r="63" spans="1:30" s="25" customFormat="1" x14ac:dyDescent="0.25">
      <c r="A63" s="64">
        <v>44197</v>
      </c>
      <c r="B63" s="26">
        <v>3</v>
      </c>
      <c r="C63" s="26">
        <v>850</v>
      </c>
      <c r="D63" s="26"/>
      <c r="E63" s="26"/>
      <c r="F63" s="26"/>
      <c r="G63" s="26"/>
      <c r="H63" s="26"/>
      <c r="I63" s="26"/>
      <c r="J63" s="26">
        <f t="shared" ref="J63" si="68">B63+D63+F63+H63</f>
        <v>3</v>
      </c>
      <c r="K63" s="26">
        <f t="shared" ref="K63" si="69">C63+E63+G63+I63</f>
        <v>850</v>
      </c>
      <c r="L63" s="27" t="s">
        <v>44</v>
      </c>
      <c r="M63" s="28" t="s">
        <v>69</v>
      </c>
      <c r="N63" s="65" t="s">
        <v>59</v>
      </c>
      <c r="O63" s="107"/>
      <c r="P63" s="29">
        <f t="shared" ref="P63:P68" si="70">A63</f>
        <v>44197</v>
      </c>
      <c r="Q63" s="41">
        <v>0.10708000000000001</v>
      </c>
      <c r="R63" s="42">
        <v>9.4329999999999997E-2</v>
      </c>
      <c r="S63" s="31">
        <f t="shared" ref="S63:S68" si="71">(Q63-R63)*C63</f>
        <v>10.837500000000009</v>
      </c>
      <c r="T63" s="30"/>
      <c r="U63" s="42"/>
      <c r="V63" s="32">
        <f t="shared" ref="V63:V68" si="72">(T63-U63)*E63</f>
        <v>0</v>
      </c>
      <c r="W63" s="33"/>
      <c r="X63" s="42"/>
      <c r="Y63" s="31">
        <f t="shared" ref="Y63:Y68" si="73">(W63-X63)*G63</f>
        <v>0</v>
      </c>
      <c r="Z63" s="30"/>
      <c r="AA63" s="42"/>
      <c r="AB63" s="31">
        <f t="shared" ref="AB63:AB68" si="74">(Z63-AA63)*I63</f>
        <v>0</v>
      </c>
      <c r="AC63" s="34">
        <f t="shared" ref="AC63:AC68" si="75">AB63+Y63+S63+V63</f>
        <v>10.837500000000009</v>
      </c>
      <c r="AD63" s="69">
        <f t="shared" ref="AD63:AD68" si="76">IFERROR(C63/B63,0)</f>
        <v>283.33333333333331</v>
      </c>
    </row>
    <row r="64" spans="1:30" s="25" customFormat="1" x14ac:dyDescent="0.25">
      <c r="A64" s="64">
        <v>44166</v>
      </c>
      <c r="B64" s="26">
        <v>2</v>
      </c>
      <c r="C64" s="26">
        <v>914</v>
      </c>
      <c r="D64" s="26"/>
      <c r="E64" s="26"/>
      <c r="F64" s="26"/>
      <c r="G64" s="26"/>
      <c r="H64" s="26"/>
      <c r="I64" s="26"/>
      <c r="J64" s="26">
        <f t="shared" ref="J64:K68" si="77">B64+D64+F64+H64</f>
        <v>2</v>
      </c>
      <c r="K64" s="26">
        <f t="shared" si="77"/>
        <v>914</v>
      </c>
      <c r="L64" s="27" t="s">
        <v>44</v>
      </c>
      <c r="M64" s="28" t="s">
        <v>70</v>
      </c>
      <c r="N64" s="65" t="s">
        <v>59</v>
      </c>
      <c r="O64" s="107"/>
      <c r="P64" s="29">
        <f t="shared" si="70"/>
        <v>44166</v>
      </c>
      <c r="Q64" s="41">
        <v>9.0200000000000002E-2</v>
      </c>
      <c r="R64" s="42">
        <v>8.7980000000000003E-2</v>
      </c>
      <c r="S64" s="31">
        <f t="shared" si="71"/>
        <v>2.0290799999999996</v>
      </c>
      <c r="T64" s="30"/>
      <c r="U64" s="42"/>
      <c r="V64" s="32">
        <f t="shared" si="72"/>
        <v>0</v>
      </c>
      <c r="W64" s="33"/>
      <c r="X64" s="42"/>
      <c r="Y64" s="31">
        <f t="shared" si="73"/>
        <v>0</v>
      </c>
      <c r="Z64" s="30"/>
      <c r="AA64" s="42"/>
      <c r="AB64" s="31">
        <f t="shared" si="74"/>
        <v>0</v>
      </c>
      <c r="AC64" s="34">
        <f t="shared" si="75"/>
        <v>2.0290799999999996</v>
      </c>
      <c r="AD64" s="69">
        <f t="shared" si="76"/>
        <v>457</v>
      </c>
    </row>
    <row r="65" spans="1:30" s="25" customFormat="1" x14ac:dyDescent="0.25">
      <c r="A65" s="64">
        <v>44136</v>
      </c>
      <c r="B65" s="26">
        <v>2</v>
      </c>
      <c r="C65" s="26">
        <v>979</v>
      </c>
      <c r="D65" s="26"/>
      <c r="E65" s="26"/>
      <c r="F65" s="26"/>
      <c r="G65" s="26"/>
      <c r="H65" s="26"/>
      <c r="I65" s="26"/>
      <c r="J65" s="26">
        <f t="shared" si="77"/>
        <v>2</v>
      </c>
      <c r="K65" s="26">
        <f t="shared" si="77"/>
        <v>979</v>
      </c>
      <c r="L65" s="27" t="s">
        <v>44</v>
      </c>
      <c r="M65" s="28" t="s">
        <v>70</v>
      </c>
      <c r="N65" s="65" t="s">
        <v>59</v>
      </c>
      <c r="O65" s="107"/>
      <c r="P65" s="29">
        <f t="shared" si="70"/>
        <v>44136</v>
      </c>
      <c r="Q65" s="41">
        <v>9.0200000000000002E-2</v>
      </c>
      <c r="R65" s="42">
        <v>8.7980000000000003E-2</v>
      </c>
      <c r="S65" s="31">
        <f t="shared" si="71"/>
        <v>2.1733799999999999</v>
      </c>
      <c r="T65" s="30"/>
      <c r="U65" s="42"/>
      <c r="V65" s="32">
        <f t="shared" si="72"/>
        <v>0</v>
      </c>
      <c r="W65" s="33"/>
      <c r="X65" s="42"/>
      <c r="Y65" s="31">
        <f t="shared" si="73"/>
        <v>0</v>
      </c>
      <c r="Z65" s="30"/>
      <c r="AA65" s="42"/>
      <c r="AB65" s="31">
        <f t="shared" si="74"/>
        <v>0</v>
      </c>
      <c r="AC65" s="34">
        <f t="shared" si="75"/>
        <v>2.1733799999999999</v>
      </c>
      <c r="AD65" s="69">
        <f t="shared" si="76"/>
        <v>489.5</v>
      </c>
    </row>
    <row r="66" spans="1:30" s="25" customFormat="1" x14ac:dyDescent="0.25">
      <c r="A66" s="64">
        <v>44105</v>
      </c>
      <c r="B66" s="26">
        <v>2</v>
      </c>
      <c r="C66" s="26">
        <v>658</v>
      </c>
      <c r="D66" s="26"/>
      <c r="E66" s="26"/>
      <c r="F66" s="26"/>
      <c r="G66" s="26"/>
      <c r="H66" s="26"/>
      <c r="I66" s="26"/>
      <c r="J66" s="26">
        <f t="shared" si="77"/>
        <v>2</v>
      </c>
      <c r="K66" s="26">
        <f t="shared" si="77"/>
        <v>658</v>
      </c>
      <c r="L66" s="27" t="s">
        <v>44</v>
      </c>
      <c r="M66" s="28" t="s">
        <v>70</v>
      </c>
      <c r="N66" s="65" t="s">
        <v>59</v>
      </c>
      <c r="O66" s="107"/>
      <c r="P66" s="29">
        <f t="shared" si="70"/>
        <v>44105</v>
      </c>
      <c r="Q66" s="41">
        <v>9.0200000000000002E-2</v>
      </c>
      <c r="R66" s="42">
        <v>8.7980000000000003E-2</v>
      </c>
      <c r="S66" s="31">
        <f t="shared" si="71"/>
        <v>1.4607599999999998</v>
      </c>
      <c r="T66" s="30"/>
      <c r="U66" s="42"/>
      <c r="V66" s="32">
        <f t="shared" si="72"/>
        <v>0</v>
      </c>
      <c r="W66" s="33"/>
      <c r="X66" s="42"/>
      <c r="Y66" s="31">
        <f t="shared" si="73"/>
        <v>0</v>
      </c>
      <c r="Z66" s="30"/>
      <c r="AA66" s="42"/>
      <c r="AB66" s="31">
        <f t="shared" si="74"/>
        <v>0</v>
      </c>
      <c r="AC66" s="34">
        <f t="shared" si="75"/>
        <v>1.4607599999999998</v>
      </c>
      <c r="AD66" s="69">
        <f t="shared" si="76"/>
        <v>329</v>
      </c>
    </row>
    <row r="67" spans="1:30" s="25" customFormat="1" x14ac:dyDescent="0.25">
      <c r="A67" s="64">
        <v>44075</v>
      </c>
      <c r="B67" s="26">
        <v>2</v>
      </c>
      <c r="C67" s="26">
        <v>432</v>
      </c>
      <c r="D67" s="26"/>
      <c r="E67" s="26"/>
      <c r="F67" s="26"/>
      <c r="G67" s="26"/>
      <c r="H67" s="26"/>
      <c r="I67" s="26"/>
      <c r="J67" s="26">
        <f t="shared" si="77"/>
        <v>2</v>
      </c>
      <c r="K67" s="26">
        <f t="shared" si="77"/>
        <v>432</v>
      </c>
      <c r="L67" s="27" t="s">
        <v>44</v>
      </c>
      <c r="M67" s="28" t="s">
        <v>70</v>
      </c>
      <c r="N67" s="65" t="s">
        <v>59</v>
      </c>
      <c r="O67" s="107"/>
      <c r="P67" s="29">
        <f t="shared" si="70"/>
        <v>44075</v>
      </c>
      <c r="Q67" s="41">
        <v>9.0200000000000002E-2</v>
      </c>
      <c r="R67" s="42">
        <v>8.7980000000000003E-2</v>
      </c>
      <c r="S67" s="31">
        <f t="shared" si="71"/>
        <v>0.95903999999999989</v>
      </c>
      <c r="T67" s="30"/>
      <c r="U67" s="42"/>
      <c r="V67" s="32">
        <f t="shared" si="72"/>
        <v>0</v>
      </c>
      <c r="W67" s="33"/>
      <c r="X67" s="42"/>
      <c r="Y67" s="31">
        <f t="shared" si="73"/>
        <v>0</v>
      </c>
      <c r="Z67" s="30"/>
      <c r="AA67" s="42"/>
      <c r="AB67" s="31">
        <f t="shared" si="74"/>
        <v>0</v>
      </c>
      <c r="AC67" s="34">
        <f t="shared" si="75"/>
        <v>0.95903999999999989</v>
      </c>
      <c r="AD67" s="69">
        <f t="shared" si="76"/>
        <v>216</v>
      </c>
    </row>
    <row r="68" spans="1:30" s="25" customFormat="1" x14ac:dyDescent="0.25">
      <c r="A68" s="66">
        <v>44044</v>
      </c>
      <c r="B68" s="63">
        <v>0</v>
      </c>
      <c r="C68" s="63">
        <v>0</v>
      </c>
      <c r="D68" s="63"/>
      <c r="E68" s="63"/>
      <c r="F68" s="63"/>
      <c r="G68" s="63"/>
      <c r="H68" s="63"/>
      <c r="I68" s="63"/>
      <c r="J68" s="63">
        <f t="shared" si="77"/>
        <v>0</v>
      </c>
      <c r="K68" s="63">
        <f t="shared" si="77"/>
        <v>0</v>
      </c>
      <c r="L68" s="57" t="s">
        <v>44</v>
      </c>
      <c r="M68" s="67" t="s">
        <v>70</v>
      </c>
      <c r="N68" s="68" t="s">
        <v>59</v>
      </c>
      <c r="O68" s="107"/>
      <c r="P68" s="55">
        <f t="shared" si="70"/>
        <v>44044</v>
      </c>
      <c r="Q68" s="56">
        <v>9.0200000000000002E-2</v>
      </c>
      <c r="R68" s="71">
        <v>8.7980000000000003E-2</v>
      </c>
      <c r="S68" s="58">
        <f t="shared" si="71"/>
        <v>0</v>
      </c>
      <c r="T68" s="59"/>
      <c r="U68" s="71"/>
      <c r="V68" s="60">
        <f t="shared" si="72"/>
        <v>0</v>
      </c>
      <c r="W68" s="61"/>
      <c r="X68" s="71"/>
      <c r="Y68" s="58">
        <f t="shared" si="73"/>
        <v>0</v>
      </c>
      <c r="Z68" s="59"/>
      <c r="AA68" s="71"/>
      <c r="AB68" s="58">
        <f t="shared" si="74"/>
        <v>0</v>
      </c>
      <c r="AC68" s="62">
        <f t="shared" si="75"/>
        <v>0</v>
      </c>
      <c r="AD68" s="70">
        <f t="shared" si="76"/>
        <v>0</v>
      </c>
    </row>
    <row r="70" spans="1:30" ht="14.25" customHeight="1" x14ac:dyDescent="0.25"/>
    <row r="71" spans="1:30" s="25" customFormat="1" x14ac:dyDescent="0.25">
      <c r="A71" s="119" t="s">
        <v>74</v>
      </c>
      <c r="B71" s="131">
        <f>IFERROR(AVERAGE(B7:B35),0)</f>
        <v>571.15</v>
      </c>
      <c r="C71" s="116">
        <f t="shared" ref="C71:I71" si="78">IFERROR(AVERAGE(C7:C35),0)</f>
        <v>329566.2</v>
      </c>
      <c r="D71" s="116">
        <f t="shared" si="78"/>
        <v>61.7</v>
      </c>
      <c r="E71" s="116">
        <f t="shared" si="78"/>
        <v>53214.025000000001</v>
      </c>
      <c r="F71" s="116">
        <f t="shared" si="78"/>
        <v>0.75</v>
      </c>
      <c r="G71" s="116">
        <f t="shared" si="78"/>
        <v>2262.4</v>
      </c>
      <c r="H71" s="116">
        <f t="shared" si="78"/>
        <v>7.9</v>
      </c>
      <c r="I71" s="116">
        <f t="shared" si="78"/>
        <v>892.36500000000001</v>
      </c>
      <c r="J71" s="116">
        <f>B71+D71+F71+H71</f>
        <v>641.5</v>
      </c>
      <c r="K71" s="116">
        <f>C71+E71+G71+I71</f>
        <v>385934.99000000005</v>
      </c>
      <c r="L71" s="117"/>
      <c r="M71" s="117"/>
      <c r="N71" s="118"/>
      <c r="O71" s="107"/>
      <c r="P71" s="119" t="s">
        <v>74</v>
      </c>
      <c r="Q71" s="120"/>
      <c r="R71" s="117"/>
      <c r="S71" s="121">
        <f>SUM(S7:S35)</f>
        <v>80617.899051000015</v>
      </c>
      <c r="T71" s="122"/>
      <c r="U71" s="117"/>
      <c r="V71" s="123">
        <f>SUM(V7:V35)</f>
        <v>6741.3404949999995</v>
      </c>
      <c r="W71" s="124"/>
      <c r="X71" s="117"/>
      <c r="Y71" s="121">
        <f>SUM(Y7:Y35)</f>
        <v>-185.88019000000014</v>
      </c>
      <c r="Z71" s="122"/>
      <c r="AA71" s="117"/>
      <c r="AB71" s="121">
        <f>SUM(AB7:AB35)</f>
        <v>-346.36423599999995</v>
      </c>
      <c r="AC71" s="125">
        <f>SUM(AC7:AC35)</f>
        <v>86826.995120000007</v>
      </c>
      <c r="AD71" s="126">
        <f>IFERROR(C71/B71,0)</f>
        <v>577.02214829729496</v>
      </c>
    </row>
    <row r="72" spans="1:30" s="114" customFormat="1" x14ac:dyDescent="0.25">
      <c r="A72" s="55" t="s">
        <v>60</v>
      </c>
      <c r="B72" s="132">
        <f>IFERROR(AVERAGE(B40:B68),0)</f>
        <v>3.9</v>
      </c>
      <c r="C72" s="26">
        <f t="shared" ref="C72:I72" si="79">IFERROR(AVERAGE(C40:C68),0)</f>
        <v>1336.95</v>
      </c>
      <c r="D72" s="26">
        <f t="shared" si="79"/>
        <v>0</v>
      </c>
      <c r="E72" s="26">
        <f t="shared" si="79"/>
        <v>0</v>
      </c>
      <c r="F72" s="26">
        <f t="shared" si="79"/>
        <v>0</v>
      </c>
      <c r="G72" s="26">
        <f t="shared" si="79"/>
        <v>0</v>
      </c>
      <c r="H72" s="26">
        <f t="shared" si="79"/>
        <v>0</v>
      </c>
      <c r="I72" s="26">
        <f t="shared" si="79"/>
        <v>0</v>
      </c>
      <c r="J72" s="26">
        <f>B72+D72+F72+H72</f>
        <v>3.9</v>
      </c>
      <c r="K72" s="26">
        <f>C72+E72+G72+I72</f>
        <v>1336.95</v>
      </c>
      <c r="L72" s="27"/>
      <c r="M72" s="28"/>
      <c r="N72" s="65"/>
      <c r="O72" s="107"/>
      <c r="P72" s="55" t="s">
        <v>60</v>
      </c>
      <c r="Q72" s="41"/>
      <c r="R72" s="27"/>
      <c r="S72" s="31">
        <f>SUM(S40:S68)</f>
        <v>415.89556000000027</v>
      </c>
      <c r="T72" s="30"/>
      <c r="U72" s="27"/>
      <c r="V72" s="32">
        <f>SUM(V40:V68)</f>
        <v>0</v>
      </c>
      <c r="W72" s="33"/>
      <c r="X72" s="27"/>
      <c r="Y72" s="31">
        <f>SUM(Y40:Y68)</f>
        <v>0</v>
      </c>
      <c r="Z72" s="30"/>
      <c r="AA72" s="27"/>
      <c r="AB72" s="31">
        <f>SUM(AB40:AB68)</f>
        <v>0</v>
      </c>
      <c r="AC72" s="34">
        <f>SUM(AC40:AC68)</f>
        <v>415.89556000000027</v>
      </c>
      <c r="AD72" s="35">
        <f>IFERROR(C72/B72,0)</f>
        <v>342.80769230769232</v>
      </c>
    </row>
    <row r="73" spans="1:30" s="25" customFormat="1" x14ac:dyDescent="0.25">
      <c r="A73" s="43" t="s">
        <v>52</v>
      </c>
      <c r="B73" s="44">
        <f t="shared" ref="B73:K73" si="80">IFERROR(SUM(B71:B72),0)</f>
        <v>575.04999999999995</v>
      </c>
      <c r="C73" s="44">
        <f t="shared" si="80"/>
        <v>330903.15000000002</v>
      </c>
      <c r="D73" s="44">
        <f t="shared" si="80"/>
        <v>61.7</v>
      </c>
      <c r="E73" s="44">
        <f t="shared" si="80"/>
        <v>53214.025000000001</v>
      </c>
      <c r="F73" s="44">
        <f t="shared" si="80"/>
        <v>0.75</v>
      </c>
      <c r="G73" s="44">
        <f t="shared" si="80"/>
        <v>2262.4</v>
      </c>
      <c r="H73" s="44">
        <f t="shared" si="80"/>
        <v>7.9</v>
      </c>
      <c r="I73" s="44">
        <f t="shared" si="80"/>
        <v>892.36500000000001</v>
      </c>
      <c r="J73" s="44">
        <f t="shared" si="80"/>
        <v>645.4</v>
      </c>
      <c r="K73" s="44">
        <f t="shared" si="80"/>
        <v>387271.94000000006</v>
      </c>
      <c r="L73" s="45"/>
      <c r="M73" s="45"/>
      <c r="N73" s="46"/>
      <c r="O73" s="107"/>
      <c r="P73" s="47" t="s">
        <v>4</v>
      </c>
      <c r="Q73" s="48"/>
      <c r="R73" s="45"/>
      <c r="S73" s="49">
        <f>SUM(S71:S72)</f>
        <v>81033.794611000019</v>
      </c>
      <c r="T73" s="50"/>
      <c r="U73" s="45"/>
      <c r="V73" s="51">
        <f>SUM(V71:V72)</f>
        <v>6741.3404949999995</v>
      </c>
      <c r="W73" s="52"/>
      <c r="X73" s="45"/>
      <c r="Y73" s="49">
        <f>SUM(Y71:Y72)</f>
        <v>-185.88019000000014</v>
      </c>
      <c r="Z73" s="50"/>
      <c r="AA73" s="45"/>
      <c r="AB73" s="49">
        <f>SUM(AB71:AB72)</f>
        <v>-346.36423599999995</v>
      </c>
      <c r="AC73" s="53">
        <f>SUM(AC71:AC72)</f>
        <v>87242.890680000011</v>
      </c>
      <c r="AD73" s="54">
        <f>SUM(AD71:AD72)</f>
        <v>919.82984060498734</v>
      </c>
    </row>
    <row r="79" spans="1:30" ht="15" hidden="1" customHeight="1" x14ac:dyDescent="0.25"/>
    <row r="80" spans="1:30" ht="15" hidden="1" customHeight="1" x14ac:dyDescent="0.25"/>
    <row r="81" ht="15" hidden="1" customHeight="1" x14ac:dyDescent="0.25"/>
  </sheetData>
  <mergeCells count="18">
    <mergeCell ref="P1:AC1"/>
    <mergeCell ref="P2:AC2"/>
    <mergeCell ref="A37:N37"/>
    <mergeCell ref="A1:N1"/>
    <mergeCell ref="A2:N2"/>
    <mergeCell ref="T5:V5"/>
    <mergeCell ref="W5:Y5"/>
    <mergeCell ref="Z5:AB5"/>
    <mergeCell ref="AD5:AD6"/>
    <mergeCell ref="A4:N4"/>
    <mergeCell ref="P4:AD4"/>
    <mergeCell ref="Q5:S5"/>
    <mergeCell ref="P37:AD37"/>
    <mergeCell ref="T38:V38"/>
    <mergeCell ref="W38:Y38"/>
    <mergeCell ref="Z38:AB38"/>
    <mergeCell ref="AD38:AD39"/>
    <mergeCell ref="Q38:S38"/>
  </mergeCells>
  <printOptions horizontalCentered="1" verticalCentered="1"/>
  <pageMargins left="0.25" right="0.25" top="0.25" bottom="0.25" header="0.05" footer="0.05"/>
  <pageSetup scale="66" fitToWidth="2" orientation="landscape" horizontalDpi="4294967293" verticalDpi="4294967293" r:id="rId1"/>
  <colBreaks count="2" manualBreakCount="2">
    <brk id="14" max="1048575" man="1"/>
    <brk id="15" max="28"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workbookViewId="0"/>
  </sheetViews>
  <sheetFormatPr defaultColWidth="9.140625" defaultRowHeight="15.75" x14ac:dyDescent="0.25"/>
  <cols>
    <col min="1" max="1" width="41.7109375" style="20" customWidth="1"/>
    <col min="2" max="2" width="27" style="20" bestFit="1" customWidth="1"/>
    <col min="3" max="3" width="33.28515625" style="20" customWidth="1"/>
    <col min="4" max="4" width="16.7109375" style="20" customWidth="1"/>
    <col min="5" max="5" width="24" style="20" bestFit="1" customWidth="1"/>
    <col min="6" max="6" width="17.140625" style="20" bestFit="1" customWidth="1"/>
    <col min="7" max="7" width="14.85546875" style="20" bestFit="1" customWidth="1"/>
    <col min="8" max="10" width="12.7109375" style="20" bestFit="1" customWidth="1"/>
    <col min="11" max="18" width="9.140625" style="20"/>
    <col min="19" max="23" width="9.28515625" style="20" bestFit="1" customWidth="1"/>
    <col min="24" max="24" width="12.7109375" style="20" bestFit="1" customWidth="1"/>
    <col min="25" max="25" width="9.42578125" style="20" bestFit="1" customWidth="1"/>
    <col min="26" max="26" width="12.85546875" style="20" bestFit="1" customWidth="1"/>
    <col min="27" max="29" width="9.28515625" style="20" bestFit="1" customWidth="1"/>
    <col min="30" max="31" width="10.42578125" style="20" bestFit="1" customWidth="1"/>
    <col min="32" max="32" width="14.5703125" style="20" bestFit="1" customWidth="1"/>
    <col min="33" max="33" width="10.42578125" style="20" bestFit="1" customWidth="1"/>
    <col min="34" max="34" width="14.5703125" style="20" bestFit="1" customWidth="1"/>
    <col min="35" max="16384" width="9.140625" style="20"/>
  </cols>
  <sheetData>
    <row r="1" spans="1:13" x14ac:dyDescent="0.25">
      <c r="A1" s="1" t="s">
        <v>11</v>
      </c>
    </row>
    <row r="2" spans="1:13" x14ac:dyDescent="0.25">
      <c r="A2" s="5" t="s">
        <v>9</v>
      </c>
      <c r="B2" s="6" t="s">
        <v>53</v>
      </c>
      <c r="C2" s="6" t="s">
        <v>67</v>
      </c>
      <c r="D2" s="20" t="s">
        <v>3</v>
      </c>
    </row>
    <row r="3" spans="1:13" x14ac:dyDescent="0.25">
      <c r="A3" s="15" t="str">
        <f>A12</f>
        <v>Q1'21</v>
      </c>
      <c r="B3" s="7">
        <f>B12+C12+E12+F12</f>
        <v>14497.315354</v>
      </c>
      <c r="C3" s="127"/>
      <c r="D3" s="20">
        <v>1</v>
      </c>
    </row>
    <row r="4" spans="1:13" x14ac:dyDescent="0.25">
      <c r="A4" s="15" t="str">
        <f t="shared" ref="A4:A7" si="0">A13</f>
        <v>Q2'21</v>
      </c>
      <c r="B4" s="7">
        <f>B13+C13+E13+F13</f>
        <v>12900.208935000002</v>
      </c>
      <c r="C4" s="127"/>
      <c r="D4" s="20">
        <v>2</v>
      </c>
      <c r="F4" s="22"/>
      <c r="G4" s="22"/>
      <c r="H4" s="22"/>
      <c r="I4" s="22"/>
      <c r="J4" s="22"/>
    </row>
    <row r="5" spans="1:13" x14ac:dyDescent="0.25">
      <c r="A5" s="15" t="str">
        <f t="shared" si="0"/>
        <v>Q3'21</v>
      </c>
      <c r="B5" s="7">
        <f>B14+C14+E14+F14</f>
        <v>312.53526999999389</v>
      </c>
      <c r="C5" s="127"/>
      <c r="F5" s="22"/>
      <c r="G5" s="22"/>
      <c r="H5" s="22"/>
      <c r="I5" s="22"/>
      <c r="J5" s="22"/>
    </row>
    <row r="6" spans="1:13" x14ac:dyDescent="0.25">
      <c r="A6" s="15" t="str">
        <f t="shared" si="0"/>
        <v>Q4'21</v>
      </c>
      <c r="B6" s="7">
        <f>B15+C15+E15+F15</f>
        <v>616.13361999999313</v>
      </c>
      <c r="C6" s="127"/>
      <c r="F6" s="22"/>
      <c r="G6" s="22"/>
      <c r="H6" s="22"/>
      <c r="I6" s="22"/>
      <c r="J6" s="22"/>
    </row>
    <row r="7" spans="1:13" x14ac:dyDescent="0.25">
      <c r="A7" s="15" t="str">
        <f t="shared" si="0"/>
        <v>Q1'22</v>
      </c>
      <c r="B7" s="7">
        <f>B16+C16+E16+F16</f>
        <v>53708.914959000016</v>
      </c>
      <c r="C7" s="127"/>
      <c r="D7" s="20">
        <v>3</v>
      </c>
      <c r="F7" s="22"/>
      <c r="G7" s="22"/>
      <c r="H7" s="22"/>
      <c r="I7" s="22"/>
      <c r="J7" s="22"/>
    </row>
    <row r="8" spans="1:13" x14ac:dyDescent="0.25">
      <c r="A8" s="15"/>
      <c r="B8" s="7"/>
      <c r="E8" s="16"/>
      <c r="F8" s="22"/>
      <c r="G8" s="22"/>
      <c r="H8" s="22"/>
      <c r="I8" s="22"/>
      <c r="J8" s="22"/>
    </row>
    <row r="9" spans="1:13" x14ac:dyDescent="0.25">
      <c r="E9" s="16"/>
      <c r="F9" s="22"/>
      <c r="G9" s="22"/>
      <c r="H9" s="22"/>
      <c r="I9" s="22"/>
      <c r="J9" s="22"/>
    </row>
    <row r="10" spans="1:13" x14ac:dyDescent="0.25">
      <c r="A10" s="1" t="s">
        <v>10</v>
      </c>
      <c r="E10" s="16"/>
      <c r="F10" s="22"/>
      <c r="G10" s="22"/>
      <c r="H10" s="22"/>
      <c r="I10" s="22"/>
      <c r="J10" s="22"/>
    </row>
    <row r="11" spans="1:13" ht="27.75" customHeight="1" x14ac:dyDescent="0.25">
      <c r="A11" s="5" t="s">
        <v>9</v>
      </c>
      <c r="B11" s="8" t="s">
        <v>54</v>
      </c>
      <c r="C11" s="8" t="s">
        <v>55</v>
      </c>
      <c r="D11" s="8"/>
      <c r="E11" s="8" t="s">
        <v>56</v>
      </c>
      <c r="F11" s="8" t="s">
        <v>57</v>
      </c>
      <c r="G11" s="20" t="s">
        <v>3</v>
      </c>
      <c r="H11" s="17"/>
      <c r="I11" s="22"/>
      <c r="J11" s="22"/>
      <c r="K11" s="22"/>
      <c r="L11" s="22"/>
      <c r="M11" s="22"/>
    </row>
    <row r="12" spans="1:13" x14ac:dyDescent="0.25">
      <c r="A12" s="15" t="s">
        <v>66</v>
      </c>
      <c r="B12" s="7">
        <v>14066.132740000001</v>
      </c>
      <c r="C12" s="7">
        <v>431.43868499999968</v>
      </c>
      <c r="D12" s="7">
        <v>0</v>
      </c>
      <c r="E12" s="7">
        <v>54.070200000000014</v>
      </c>
      <c r="F12" s="7">
        <v>-54.326270999999991</v>
      </c>
      <c r="G12" s="20">
        <v>3</v>
      </c>
      <c r="I12" s="22"/>
      <c r="J12" s="22"/>
      <c r="K12" s="22"/>
    </row>
    <row r="13" spans="1:13" x14ac:dyDescent="0.25">
      <c r="A13" s="15" t="s">
        <v>71</v>
      </c>
      <c r="B13" s="7">
        <v>11485.074160000004</v>
      </c>
      <c r="C13" s="7">
        <v>1556.5685149999986</v>
      </c>
      <c r="D13" s="7">
        <v>0</v>
      </c>
      <c r="E13" s="7">
        <v>-99.781020000000069</v>
      </c>
      <c r="F13" s="7">
        <v>-41.652720000000002</v>
      </c>
      <c r="G13" s="20">
        <v>2</v>
      </c>
      <c r="J13" s="22"/>
      <c r="K13" s="22"/>
    </row>
    <row r="14" spans="1:13" x14ac:dyDescent="0.25">
      <c r="A14" s="15" t="s">
        <v>72</v>
      </c>
      <c r="B14" s="7">
        <v>1089.7627799999955</v>
      </c>
      <c r="C14" s="7">
        <v>-604.48155000000156</v>
      </c>
      <c r="D14" s="7">
        <v>0</v>
      </c>
      <c r="E14" s="7">
        <v>-105.97639999999998</v>
      </c>
      <c r="F14" s="7">
        <v>-66.769560000000013</v>
      </c>
      <c r="G14" s="20">
        <v>1</v>
      </c>
      <c r="J14" s="22"/>
      <c r="K14" s="22"/>
    </row>
    <row r="15" spans="1:13" x14ac:dyDescent="0.25">
      <c r="A15" s="15" t="s">
        <v>73</v>
      </c>
      <c r="B15" s="7">
        <v>1302.8504399999947</v>
      </c>
      <c r="C15" s="7">
        <v>-615.87629000000152</v>
      </c>
      <c r="D15" s="7">
        <v>0</v>
      </c>
      <c r="E15" s="7">
        <v>5.2803999999999975</v>
      </c>
      <c r="F15" s="7">
        <v>-76.120930000000016</v>
      </c>
      <c r="G15" s="20">
        <v>1</v>
      </c>
      <c r="J15" s="22"/>
      <c r="K15" s="22"/>
    </row>
    <row r="16" spans="1:13" x14ac:dyDescent="0.25">
      <c r="A16" s="15" t="s">
        <v>77</v>
      </c>
      <c r="B16" s="7">
        <v>47433.831222000015</v>
      </c>
      <c r="C16" s="7">
        <v>6232.077900000003</v>
      </c>
      <c r="D16" s="7">
        <v>0</v>
      </c>
      <c r="E16" s="7">
        <v>0</v>
      </c>
      <c r="F16" s="7">
        <v>43.005837</v>
      </c>
      <c r="G16" s="20">
        <v>1</v>
      </c>
      <c r="J16" s="22"/>
      <c r="K16" s="22"/>
    </row>
    <row r="17" spans="1:10" x14ac:dyDescent="0.25">
      <c r="A17" s="15"/>
      <c r="B17" s="7"/>
      <c r="C17" s="7"/>
      <c r="D17" s="7"/>
      <c r="E17" s="7"/>
      <c r="F17" s="22"/>
      <c r="G17" s="22"/>
    </row>
    <row r="18" spans="1:10" x14ac:dyDescent="0.25">
      <c r="F18" s="22"/>
      <c r="G18" s="22"/>
    </row>
    <row r="19" spans="1:10" x14ac:dyDescent="0.25">
      <c r="A19" s="1" t="s">
        <v>6</v>
      </c>
      <c r="B19" s="1"/>
      <c r="C19" s="1"/>
      <c r="D19" s="1"/>
      <c r="E19" s="1"/>
      <c r="F19" s="22"/>
      <c r="G19" s="22"/>
    </row>
    <row r="20" spans="1:10" x14ac:dyDescent="0.25">
      <c r="A20" s="1"/>
      <c r="B20" s="1"/>
      <c r="C20" s="1"/>
      <c r="D20" s="1"/>
      <c r="E20" s="1"/>
      <c r="F20" s="22"/>
      <c r="G20" s="22"/>
    </row>
    <row r="21" spans="1:10" ht="28.5" customHeight="1" x14ac:dyDescent="0.25">
      <c r="A21" s="3"/>
      <c r="B21" s="4" t="s">
        <v>1</v>
      </c>
      <c r="C21" s="99"/>
      <c r="D21" s="99"/>
      <c r="E21" s="99"/>
      <c r="F21" s="22"/>
      <c r="G21" s="22"/>
      <c r="H21" s="22"/>
      <c r="I21" s="22"/>
      <c r="J21" s="22"/>
    </row>
    <row r="22" spans="1:10" x14ac:dyDescent="0.25">
      <c r="A22" s="21" t="s">
        <v>22</v>
      </c>
      <c r="B22" s="23">
        <v>569</v>
      </c>
      <c r="C22" s="100"/>
      <c r="D22" s="101"/>
      <c r="E22" s="101"/>
      <c r="F22" s="22"/>
      <c r="G22" s="22"/>
      <c r="H22" s="22"/>
      <c r="I22" s="22"/>
      <c r="J22" s="22"/>
    </row>
    <row r="23" spans="1:10" x14ac:dyDescent="0.25">
      <c r="A23" s="21" t="s">
        <v>23</v>
      </c>
      <c r="B23" s="23">
        <v>62</v>
      </c>
      <c r="C23" s="100"/>
      <c r="D23" s="102"/>
      <c r="E23" s="102"/>
      <c r="F23" s="22"/>
      <c r="G23" s="22"/>
      <c r="H23" s="22"/>
      <c r="I23" s="22"/>
      <c r="J23" s="22"/>
    </row>
    <row r="24" spans="1:10" x14ac:dyDescent="0.25">
      <c r="A24" s="21" t="s">
        <v>24</v>
      </c>
      <c r="B24" s="23">
        <v>0</v>
      </c>
      <c r="C24" s="100"/>
      <c r="D24" s="128"/>
      <c r="E24" s="102"/>
      <c r="F24" s="22"/>
      <c r="G24" s="22"/>
      <c r="H24" s="22"/>
      <c r="I24" s="22"/>
      <c r="J24" s="22"/>
    </row>
    <row r="25" spans="1:10" x14ac:dyDescent="0.25">
      <c r="A25" s="21" t="s">
        <v>58</v>
      </c>
      <c r="B25" s="23">
        <v>6</v>
      </c>
      <c r="C25" s="100"/>
      <c r="D25" s="128"/>
      <c r="E25" s="102"/>
      <c r="F25" s="22"/>
      <c r="G25" s="22"/>
      <c r="H25" s="22"/>
      <c r="I25" s="22"/>
      <c r="J25" s="22"/>
    </row>
    <row r="26" spans="1:10" x14ac:dyDescent="0.25">
      <c r="A26" s="21" t="s">
        <v>60</v>
      </c>
      <c r="B26" s="23">
        <v>6</v>
      </c>
      <c r="C26" s="100"/>
      <c r="D26" s="102"/>
      <c r="E26" s="102"/>
      <c r="F26" s="22"/>
      <c r="G26" s="22"/>
      <c r="H26" s="22"/>
      <c r="I26" s="22"/>
      <c r="J26" s="22"/>
    </row>
    <row r="27" spans="1:10" x14ac:dyDescent="0.25">
      <c r="A27" s="21" t="s">
        <v>25</v>
      </c>
      <c r="B27" s="18">
        <f>SUM(B22:B26)</f>
        <v>643</v>
      </c>
      <c r="C27" s="103"/>
      <c r="D27" s="103"/>
      <c r="E27" s="103"/>
      <c r="F27" s="22"/>
      <c r="G27" s="22"/>
      <c r="H27" s="22"/>
      <c r="I27" s="22"/>
      <c r="J27" s="22"/>
    </row>
    <row r="28" spans="1:10" x14ac:dyDescent="0.25">
      <c r="E28" s="20" t="str">
        <f>'Chart Data'!A27 &amp; " " &amp; TEXT('Chart Data'!B27, "#,#0")</f>
        <v>AVERAGE METERS/MONTH: 643</v>
      </c>
      <c r="F28" s="22"/>
      <c r="G28" s="22"/>
      <c r="H28" s="22"/>
      <c r="I28" s="22"/>
      <c r="J28" s="22"/>
    </row>
    <row r="29" spans="1:10" x14ac:dyDescent="0.25">
      <c r="A29" s="1" t="s">
        <v>7</v>
      </c>
      <c r="B29" s="1"/>
      <c r="C29" s="1"/>
      <c r="D29" s="1"/>
      <c r="E29" s="1"/>
      <c r="F29" s="22"/>
      <c r="G29" s="22"/>
      <c r="H29" s="22"/>
      <c r="I29" s="22"/>
      <c r="J29" s="22"/>
    </row>
    <row r="30" spans="1:10" x14ac:dyDescent="0.25">
      <c r="A30" s="1"/>
      <c r="B30" s="1"/>
      <c r="C30" s="1"/>
      <c r="F30" s="22"/>
      <c r="G30" s="22"/>
      <c r="H30" s="22"/>
      <c r="I30" s="22"/>
      <c r="J30" s="22"/>
    </row>
    <row r="31" spans="1:10" ht="28.5" customHeight="1" x14ac:dyDescent="0.25">
      <c r="A31" s="3" t="s">
        <v>4</v>
      </c>
      <c r="B31" s="4" t="s">
        <v>8</v>
      </c>
      <c r="C31" s="104"/>
      <c r="D31" s="104"/>
      <c r="E31" s="104"/>
      <c r="F31" s="22"/>
      <c r="G31" s="22"/>
      <c r="H31" s="22"/>
      <c r="I31" s="22"/>
      <c r="J31" s="22"/>
    </row>
    <row r="32" spans="1:10" x14ac:dyDescent="0.25">
      <c r="A32" s="21" t="s">
        <v>22</v>
      </c>
      <c r="B32" s="10">
        <v>360494.23333333334</v>
      </c>
      <c r="C32" s="105"/>
      <c r="D32" s="105"/>
      <c r="E32" s="105"/>
      <c r="F32" s="22"/>
      <c r="G32" s="22"/>
      <c r="H32" s="22"/>
      <c r="I32" s="22"/>
      <c r="J32" s="22"/>
    </row>
    <row r="33" spans="1:10" x14ac:dyDescent="0.25">
      <c r="A33" s="21" t="s">
        <v>23</v>
      </c>
      <c r="B33" s="10">
        <v>56297</v>
      </c>
      <c r="C33" s="105"/>
      <c r="D33" s="105"/>
      <c r="E33" s="105"/>
      <c r="F33" s="22"/>
      <c r="G33" s="22"/>
      <c r="H33" s="22"/>
      <c r="I33" s="22"/>
      <c r="J33" s="22"/>
    </row>
    <row r="34" spans="1:10" x14ac:dyDescent="0.25">
      <c r="A34" s="21" t="s">
        <v>24</v>
      </c>
      <c r="B34" s="10">
        <v>0</v>
      </c>
      <c r="C34" s="105"/>
      <c r="D34" s="105"/>
      <c r="E34" s="105"/>
      <c r="F34" s="22"/>
      <c r="G34" s="22"/>
      <c r="H34" s="22"/>
      <c r="I34" s="22"/>
      <c r="J34" s="22"/>
    </row>
    <row r="35" spans="1:10" x14ac:dyDescent="0.25">
      <c r="A35" s="21" t="s">
        <v>58</v>
      </c>
      <c r="B35" s="10">
        <v>761</v>
      </c>
      <c r="C35" s="105"/>
      <c r="D35" s="105"/>
      <c r="E35" s="105"/>
      <c r="F35" s="22"/>
      <c r="G35" s="22"/>
      <c r="H35" s="22"/>
      <c r="I35" s="22"/>
      <c r="J35" s="22"/>
    </row>
    <row r="36" spans="1:10" x14ac:dyDescent="0.25">
      <c r="A36" s="21" t="s">
        <v>60</v>
      </c>
      <c r="B36" s="10">
        <v>2483</v>
      </c>
      <c r="C36" s="105"/>
      <c r="D36" s="105"/>
      <c r="E36" s="105"/>
      <c r="F36" s="22"/>
      <c r="G36" s="22"/>
    </row>
    <row r="37" spans="1:10" x14ac:dyDescent="0.25">
      <c r="A37" s="21" t="s">
        <v>26</v>
      </c>
      <c r="B37" s="14">
        <f>SUM(B32:B36)</f>
        <v>420035.23333333334</v>
      </c>
      <c r="E37" s="20" t="str">
        <f>'Chart Data'!A37&amp; " " &amp; TEXT('Chart Data'!B37, "#,#0")</f>
        <v>AVERAGE USAGE/MONTH: 420,035</v>
      </c>
      <c r="F37" s="22"/>
      <c r="G37" s="22"/>
    </row>
    <row r="38" spans="1:10" x14ac:dyDescent="0.25">
      <c r="F38" s="22"/>
    </row>
  </sheetData>
  <sortState xmlns:xlrd2="http://schemas.microsoft.com/office/spreadsheetml/2017/richdata2" ref="G12:G16">
    <sortCondition descending="1" ref="G12:G16"/>
  </sortState>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Buckland Aggregation Report</vt:lpstr>
      <vt:lpstr>Sheet1</vt:lpstr>
      <vt:lpstr>Buckland Detail</vt:lpstr>
      <vt:lpstr>Chart Data</vt:lpstr>
      <vt:lpstr>'Buckland Aggregation Report'!Print_Area</vt:lpstr>
      <vt:lpstr>'Buckland Detail'!Print_Area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Malissa Labarre</dc:creator>
  <cp:lastModifiedBy>Kim Suchan</cp:lastModifiedBy>
  <cp:lastPrinted>2021-03-25T18:42:30Z</cp:lastPrinted>
  <dcterms:created xsi:type="dcterms:W3CDTF">2017-12-07T16:13:29Z</dcterms:created>
  <dcterms:modified xsi:type="dcterms:W3CDTF">2022-06-28T16:44:39Z</dcterms:modified>
</cp:coreProperties>
</file>